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ÀI CHÍNH DN PHẦN NỘI DUNG\"/>
    </mc:Choice>
  </mc:AlternateContent>
  <bookViews>
    <workbookView xWindow="360" yWindow="405" windowWidth="12240" windowHeight="8085" activeTab="1"/>
  </bookViews>
  <sheets>
    <sheet name="Dự án ĐT" sheetId="1" r:id="rId1"/>
    <sheet name="Báo cáo tài chính" sheetId="2" r:id="rId2"/>
    <sheet name="Sheet3" sheetId="3" r:id="rId3"/>
    <sheet name="Sheet4" sheetId="4" r:id="rId4"/>
    <sheet name="Sheet5" sheetId="5" r:id="rId5"/>
    <sheet name="Sheet6" sheetId="6" r:id="rId6"/>
  </sheets>
  <calcPr calcId="162913"/>
</workbook>
</file>

<file path=xl/calcChain.xml><?xml version="1.0" encoding="utf-8"?>
<calcChain xmlns="http://schemas.openxmlformats.org/spreadsheetml/2006/main">
  <c r="C47" i="1" l="1"/>
  <c r="C46" i="1"/>
  <c r="G55" i="2"/>
  <c r="D8" i="2"/>
  <c r="H12" i="2"/>
  <c r="H11" i="2"/>
  <c r="H10" i="2"/>
  <c r="H6" i="2"/>
  <c r="H5" i="2"/>
  <c r="D43" i="2"/>
  <c r="D38" i="2"/>
  <c r="D32" i="2"/>
  <c r="D30" i="2"/>
  <c r="D16" i="2"/>
  <c r="D15" i="2"/>
  <c r="D14" i="2"/>
  <c r="D11" i="2"/>
  <c r="D9" i="2" s="1"/>
  <c r="C24" i="2"/>
  <c r="G9" i="2"/>
  <c r="G4" i="2"/>
  <c r="G3" i="2" s="1"/>
  <c r="G17" i="2" s="1"/>
  <c r="C4" i="2"/>
  <c r="C3" i="2" s="1"/>
  <c r="C11" i="2"/>
  <c r="C9" i="2" s="1"/>
  <c r="D7" i="2" l="1"/>
  <c r="D34" i="2"/>
  <c r="D40" i="2" s="1"/>
  <c r="D44" i="2" s="1"/>
  <c r="C25" i="2"/>
  <c r="D33" i="2" s="1"/>
  <c r="G33" i="2" s="1"/>
  <c r="C17" i="2"/>
  <c r="G50" i="2"/>
  <c r="D45" i="2" l="1"/>
  <c r="D47" i="2" s="1"/>
  <c r="G34" i="2"/>
  <c r="F44" i="2"/>
  <c r="D49" i="2" l="1"/>
  <c r="D50" i="2" s="1"/>
  <c r="D48" i="2"/>
  <c r="G48" i="2" s="1"/>
  <c r="G47" i="2"/>
  <c r="H7" i="2"/>
  <c r="H4" i="2" s="1"/>
  <c r="H3" i="2" s="1"/>
  <c r="E7" i="2"/>
  <c r="H13" i="2" l="1"/>
  <c r="H9" i="2" s="1"/>
  <c r="D4" i="2"/>
  <c r="D3" i="2" s="1"/>
  <c r="D17" i="2" s="1"/>
  <c r="H17" i="2"/>
  <c r="C45" i="1"/>
  <c r="J43" i="1"/>
  <c r="J42" i="1"/>
  <c r="E33" i="1"/>
  <c r="F33" i="1"/>
  <c r="G33" i="1"/>
  <c r="I33" i="1"/>
  <c r="J33" i="1"/>
  <c r="E34" i="1"/>
  <c r="F34" i="1"/>
  <c r="G34" i="1"/>
  <c r="H34" i="1"/>
  <c r="I34" i="1"/>
  <c r="J34" i="1"/>
  <c r="E36" i="1"/>
  <c r="F36" i="1"/>
  <c r="G36" i="1"/>
  <c r="H36" i="1"/>
  <c r="I36" i="1"/>
  <c r="J36" i="1"/>
  <c r="D36" i="1"/>
  <c r="D34" i="1"/>
  <c r="C14" i="1"/>
  <c r="H15" i="1" s="1"/>
  <c r="D33" i="1"/>
  <c r="H33" i="1"/>
  <c r="E26" i="1"/>
  <c r="F26" i="1"/>
  <c r="G26" i="1"/>
  <c r="H26" i="1"/>
  <c r="I26" i="1"/>
  <c r="J26" i="1"/>
  <c r="E27" i="1"/>
  <c r="F27" i="1"/>
  <c r="G27" i="1"/>
  <c r="H27" i="1"/>
  <c r="I27" i="1"/>
  <c r="J27" i="1"/>
  <c r="E28" i="1"/>
  <c r="F28" i="1"/>
  <c r="G28" i="1"/>
  <c r="H28" i="1"/>
  <c r="I28" i="1"/>
  <c r="J28" i="1"/>
  <c r="E29" i="1"/>
  <c r="E41" i="1" s="1"/>
  <c r="F29" i="1"/>
  <c r="F41" i="1" s="1"/>
  <c r="G29" i="1"/>
  <c r="G41" i="1" s="1"/>
  <c r="H29" i="1"/>
  <c r="H41" i="1" s="1"/>
  <c r="I29" i="1"/>
  <c r="I41" i="1" s="1"/>
  <c r="J29" i="1"/>
  <c r="J41" i="1" s="1"/>
  <c r="D29" i="1"/>
  <c r="D41" i="1" s="1"/>
  <c r="D28" i="1"/>
  <c r="D27" i="1"/>
  <c r="D26" i="1"/>
  <c r="D24" i="1"/>
  <c r="E24" i="1"/>
  <c r="F24" i="1"/>
  <c r="G24" i="1"/>
  <c r="H24" i="1"/>
  <c r="I24" i="1"/>
  <c r="J24" i="1"/>
  <c r="G15" i="1" l="1"/>
  <c r="G44" i="1" s="1"/>
  <c r="G30" i="1"/>
  <c r="G31" i="1" s="1"/>
  <c r="J30" i="1"/>
  <c r="J31" i="1" s="1"/>
  <c r="D30" i="1"/>
  <c r="D31" i="1" s="1"/>
  <c r="F30" i="1"/>
  <c r="D15" i="1"/>
  <c r="D14" i="1" s="1"/>
  <c r="E16" i="1" s="1"/>
  <c r="E35" i="1" s="1"/>
  <c r="E37" i="1" s="1"/>
  <c r="H44" i="1"/>
  <c r="F31" i="1"/>
  <c r="E30" i="1"/>
  <c r="E31" i="1" s="1"/>
  <c r="D16" i="1"/>
  <c r="D35" i="1" s="1"/>
  <c r="D37" i="1" s="1"/>
  <c r="I15" i="1"/>
  <c r="E15" i="1"/>
  <c r="J15" i="1"/>
  <c r="F15" i="1"/>
  <c r="H30" i="1"/>
  <c r="H31" i="1" s="1"/>
  <c r="I30" i="1"/>
  <c r="I31" i="1" s="1"/>
  <c r="D38" i="1" l="1"/>
  <c r="E14" i="1"/>
  <c r="F16" i="1" s="1"/>
  <c r="D44" i="1"/>
  <c r="E38" i="1"/>
  <c r="E39" i="1" s="1"/>
  <c r="E40" i="1" s="1"/>
  <c r="E45" i="1" s="1"/>
  <c r="D39" i="1"/>
  <c r="D40" i="1" s="1"/>
  <c r="J44" i="1"/>
  <c r="F44" i="1"/>
  <c r="I44" i="1"/>
  <c r="E44" i="1"/>
  <c r="E17" i="1"/>
  <c r="D17" i="1"/>
  <c r="D45" i="1" l="1"/>
  <c r="F35" i="1"/>
  <c r="F37" i="1" s="1"/>
  <c r="F38" i="1" s="1"/>
  <c r="F39" i="1" s="1"/>
  <c r="F40" i="1" s="1"/>
  <c r="F45" i="1" s="1"/>
  <c r="F17" i="1"/>
  <c r="F14" i="1"/>
  <c r="G16" i="1" s="1"/>
  <c r="G14" i="1" l="1"/>
  <c r="G35" i="1"/>
  <c r="G37" i="1" s="1"/>
  <c r="G38" i="1" s="1"/>
  <c r="G39" i="1" s="1"/>
  <c r="G40" i="1" s="1"/>
  <c r="G45" i="1" s="1"/>
  <c r="G17" i="1"/>
  <c r="H16" i="1"/>
  <c r="H14" i="1"/>
  <c r="H35" i="1" l="1"/>
  <c r="H37" i="1" s="1"/>
  <c r="H38" i="1" s="1"/>
  <c r="H17" i="1"/>
  <c r="I14" i="1"/>
  <c r="I16" i="1"/>
  <c r="J14" i="1" l="1"/>
  <c r="J16" i="1"/>
  <c r="I35" i="1"/>
  <c r="I37" i="1" s="1"/>
  <c r="I38" i="1" s="1"/>
  <c r="I39" i="1" s="1"/>
  <c r="I40" i="1" s="1"/>
  <c r="I45" i="1" s="1"/>
  <c r="I17" i="1"/>
  <c r="H39" i="1"/>
  <c r="H40" i="1" s="1"/>
  <c r="H45" i="1" s="1"/>
  <c r="J35" i="1" l="1"/>
  <c r="J37" i="1" s="1"/>
  <c r="J38" i="1" s="1"/>
  <c r="J39" i="1" s="1"/>
  <c r="J40" i="1" s="1"/>
  <c r="J45" i="1" s="1"/>
  <c r="F46" i="1" s="1"/>
  <c r="E46" i="1" s="1"/>
  <c r="J17" i="1"/>
</calcChain>
</file>

<file path=xl/comments1.xml><?xml version="1.0" encoding="utf-8"?>
<comments xmlns="http://schemas.openxmlformats.org/spreadsheetml/2006/main">
  <authors>
    <author>SONY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Nhà cửa, thiết bị, máy móc, phương tiện vận tải, truyền dẫn ... 
TSCĐ cần được trích khấu hao, cụ thể cho từng loại về thời gian và phương pháp --&gt; Tính được số tiền Khấu hao hàng năm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- Lượng vốn này cần khi dự án chính thức vận hành.
- Lượng vốn này dùng để: mua hàng hóa dự trữ; để dưới dạng tiền dự trữ dùng để trả cán bộ, nhân viên; Chi phí mua, thuê ngoài như tiền điện, nước, internet…
- Lượng vốn này có thể thay đổi theo các năm phụ thuộc vào quy mô hoạt động và được thu hồi ở năm cuối cùng khi dự án kết thúc.
- Hàng năm nếu bổ sung thêm vốn lưu động, ghi giá trị âm (-) ở dòng tiền thuần (dòng 26). Ngược lại nếu thu bớt về thì ghi giá trị dương.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= Tổng vốn đầu tư (ô C3)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 xml:space="preserve"> Có thể lấy bằng lãi suất ngân hàng cho vay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 xml:space="preserve"> Giá trị này được tính = Giá thanh lý TSCĐ ước tính sau 7 năm hoạt động - Chi phí thanh lý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năm 0, bằng hiện tại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 xml:space="preserve"> năm 1</t>
        </r>
      </text>
    </comment>
    <comment ref="J19" authorId="0" shapeId="0">
      <text>
        <r>
          <rPr>
            <sz val="9"/>
            <color indexed="81"/>
            <rFont val="Tahoma"/>
            <family val="2"/>
          </rPr>
          <t>- Có thể chèn thêm cột hoặc bỏ bớt cột nếu dự án lớn hơn hoặc nhỏ hợ 7 năm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- Nhập doanh thu ước tính vào các năm, từ năm thứ 1 đến năm thứ 7.
- Doanh thu càng chi tiết cho từng loại càng chính xác.</t>
        </r>
      </text>
    </comment>
    <comment ref="B22" authorId="0" shapeId="0">
      <text>
        <r>
          <rPr>
            <sz val="12"/>
            <color indexed="81"/>
            <rFont val="Tahoma"/>
            <family val="2"/>
          </rPr>
          <t>- Lãi tiền gửi ngân hàng
- Lãi đầu tư TC ngắn han.
- Lãi từ chênh lệch tỷ giá hối đoái
- Đầu tư góp vốn liên danh, liên kết
- Lãi từ đầu tư công ty con
- Chiết khấu thanh toán</t>
        </r>
      </text>
    </comment>
    <comment ref="B23" authorId="0" shapeId="0">
      <text>
        <r>
          <rPr>
            <sz val="12"/>
            <color indexed="81"/>
            <rFont val="Tahoma"/>
            <family val="2"/>
          </rPr>
          <t xml:space="preserve"> Thu nhập khác: 
 - Thanh lý TSCĐ
 - Phạt do khách hàng vi phạm hợp
 - Người lao động làm hỏng, vỡ TS
 - Hoa hồng
 - Nợ đã xóa được thu hồi
………..</t>
        </r>
      </text>
    </comment>
    <comment ref="B25" authorId="0" shapeId="0">
      <text>
        <r>
          <rPr>
            <sz val="9"/>
            <color indexed="81"/>
            <rFont val="Tahoma"/>
            <family val="2"/>
          </rPr>
          <t>- Nhập doanh thu ước tính vào các năm, từ năm thứ 1 đến năm thứ 7.
- Doanh thu càng chi tiết cho từng loại càng chính xác.</t>
        </r>
      </text>
    </comment>
    <comment ref="B32" authorId="0" shapeId="0">
      <text>
        <r>
          <rPr>
            <sz val="9"/>
            <color indexed="81"/>
            <rFont val="Tahoma"/>
            <family val="2"/>
          </rPr>
          <t>- Liệt kê các loại chi phí phát sinh trong năm và nhập váo các năm từ 1 đến 7.
- Chi phí liệt kê càng chi tiết, càng chính xác cho kết quả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>- Nhân viên bán hàng
- Công cụ dụng cụ
- Bao bì đóng gói
- Vận chuyển
- Khấu hao TSCĐ BH
- Chi phí kho bãi
- Chi phí marketing
- Bảo hành, bảo trì
- Bảo hiểm, thuế, phí
- Dịch mua mua ngoài
- Khác</t>
        </r>
      </text>
    </comment>
    <comment ref="B34" authorId="0" shapeId="0">
      <text>
        <r>
          <rPr>
            <sz val="12"/>
            <color indexed="81"/>
            <rFont val="Tahoma"/>
            <family val="2"/>
          </rPr>
          <t>- Nhân viên quản lý
- Dụng cụ 
- Văn phẩm
- Khấu hao TSCĐ
- Thuế, phí, lệ phí BH TS
- Dịch vụ mua ngoài
- Chi bằng tiền khác</t>
        </r>
      </text>
    </comment>
    <comment ref="B41" authorId="0" shapeId="0">
      <text>
        <r>
          <rPr>
            <sz val="9"/>
            <color indexed="81"/>
            <rFont val="Tahoma"/>
            <family val="2"/>
          </rPr>
          <t xml:space="preserve"> Khấu hao là khoản chi phí không bằng tiền mặt, doanh nghiệp được thu hồi về để bù đắp vốn đầu tư đã hình thành nên TSCĐ</t>
        </r>
      </text>
    </comment>
    <comment ref="B42" authorId="0" shapeId="0">
      <text>
        <r>
          <rPr>
            <sz val="9"/>
            <color indexed="81"/>
            <rFont val="Tahoma"/>
            <family val="2"/>
          </rPr>
          <t xml:space="preserve"> thông thường ở năm cuối dự án:
=(Số tiền thanh lý - Chi phí thanh lý)*(1-22%)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>Thông thường số vốn lưu động thu hồi ở năm cuối cùng</t>
        </r>
      </text>
    </comment>
    <comment ref="C45" authorId="0" shapeId="0">
      <text>
        <r>
          <rPr>
            <sz val="9"/>
            <color indexed="81"/>
            <rFont val="Tahoma"/>
            <family val="2"/>
          </rPr>
          <t xml:space="preserve"> Tổng chi phí đầu tư ban đầu cho dự án, và mang dấu âm (-)</t>
        </r>
      </text>
    </comment>
    <comment ref="C46" authorId="0" shapeId="0">
      <text>
        <r>
          <rPr>
            <sz val="9"/>
            <color indexed="81"/>
            <rFont val="Tahoma"/>
            <family val="2"/>
          </rPr>
          <t>- Nếu NPV &gt; 0, dự án khả thi --&gt; Chấp nhận dự án.
- Nếu NPV = 0, vẫn làm và tỷ suất sinh lời nhận được chính bằng ô C6 (Chi phí sử dụng vốn)
- nếu NPV &lt; 0, Loại dự án</t>
        </r>
      </text>
    </comment>
    <comment ref="C47" authorId="0" shapeId="0">
      <text>
        <r>
          <rPr>
            <sz val="9"/>
            <color indexed="81"/>
            <rFont val="Tahoma"/>
            <family val="2"/>
          </rPr>
          <t>Nếu IRR lớn hơn Tỷ suất sinh lời chủ đầu tư kỳ vọng, thì chấp nhận dự án</t>
        </r>
      </text>
    </comment>
  </commentList>
</comments>
</file>

<file path=xl/sharedStrings.xml><?xml version="1.0" encoding="utf-8"?>
<sst xmlns="http://schemas.openxmlformats.org/spreadsheetml/2006/main" count="177" uniqueCount="171">
  <si>
    <t>Thông số dự án</t>
  </si>
  <si>
    <t xml:space="preserve"> Tổng vốn đầu tư</t>
  </si>
  <si>
    <t xml:space="preserve"> Vốn chủ sở hữu</t>
  </si>
  <si>
    <t xml:space="preserve"> Vay ngân hàng</t>
  </si>
  <si>
    <t>Chỉ tiêu</t>
  </si>
  <si>
    <t xml:space="preserve"> Đơn vị: triệu đồng</t>
  </si>
  <si>
    <t>I. Doanh thu</t>
  </si>
  <si>
    <t xml:space="preserve">  Tổng doanh thu</t>
  </si>
  <si>
    <t xml:space="preserve">  Thuế TNDN</t>
  </si>
  <si>
    <t>IV. Lợi nhuận sau thuế</t>
  </si>
  <si>
    <t xml:space="preserve"> Cộng khấu hao</t>
  </si>
  <si>
    <t xml:space="preserve"> Thanh lý TSCĐ ròng</t>
  </si>
  <si>
    <t xml:space="preserve"> Thu hồi vốn lưu động</t>
  </si>
  <si>
    <t>Dòng tiền thuần</t>
  </si>
  <si>
    <t>NPV</t>
  </si>
  <si>
    <t>IRR</t>
  </si>
  <si>
    <t xml:space="preserve"> Chi phí sử dụng vốn (WACC)</t>
  </si>
  <si>
    <t>1. Đầu tư TSCĐ</t>
  </si>
  <si>
    <t>2. Vốn lưu động</t>
  </si>
  <si>
    <t xml:space="preserve"> Tổng</t>
  </si>
  <si>
    <t xml:space="preserve">  4. Chi khác…</t>
  </si>
  <si>
    <t>3. Thu nhập từ thanh lý TSCĐ</t>
  </si>
  <si>
    <t>0</t>
  </si>
  <si>
    <t>I. Quan điểm tổng đầu tư (TIP)</t>
  </si>
  <si>
    <t xml:space="preserve">  1. Doanh thu từ bán hàng và CCDV</t>
  </si>
  <si>
    <t xml:space="preserve">  2. Doanh thu từ hoạt động tài chính</t>
  </si>
  <si>
    <t xml:space="preserve">  3. Doanh thu khác</t>
  </si>
  <si>
    <t xml:space="preserve">  1. Chi phí bán hàng</t>
  </si>
  <si>
    <t xml:space="preserve">  2. Chi phí quản lý DN</t>
  </si>
  <si>
    <t xml:space="preserve">  3. Chi phí trả lãi tiền vay</t>
  </si>
  <si>
    <t>II. Giá vốn hàng bán</t>
  </si>
  <si>
    <t xml:space="preserve">  3. Chi phí SX chung</t>
  </si>
  <si>
    <t xml:space="preserve">  2. Chi phí nhân công trực tiếp</t>
  </si>
  <si>
    <t xml:space="preserve">  1. Nguyên vật liệu</t>
  </si>
  <si>
    <t xml:space="preserve">  4. Khấu hao TSCĐ</t>
  </si>
  <si>
    <t xml:space="preserve"> Thông tin chi phí</t>
  </si>
  <si>
    <t xml:space="preserve">   - Chi phí nguyên vật liệu chiếm:</t>
  </si>
  <si>
    <t>Giá bán</t>
  </si>
  <si>
    <t xml:space="preserve">   - Chi nhân công trực tiếp</t>
  </si>
  <si>
    <t xml:space="preserve">   - Khấu hao TSCĐ</t>
  </si>
  <si>
    <t xml:space="preserve">   - Chi phí SX chung</t>
  </si>
  <si>
    <t>Theo phương pháp bình quân</t>
  </si>
  <si>
    <t>4. Lãi suất vay vốn</t>
  </si>
  <si>
    <t>IV. Chi phí hoạt động</t>
  </si>
  <si>
    <t xml:space="preserve"> Tổng chi phí hoạt động KD</t>
  </si>
  <si>
    <t xml:space="preserve">     Tổng giá vốn</t>
  </si>
  <si>
    <t>V. Lợi nhuận trước thuế</t>
  </si>
  <si>
    <t xml:space="preserve">  Trả gốc tiền vay</t>
  </si>
  <si>
    <t>III. Lợi nhuận trước chi phí hoạt động</t>
  </si>
  <si>
    <t>5. Chi phí bán hàng</t>
  </si>
  <si>
    <t>6. Chi phí QLDN</t>
  </si>
  <si>
    <t xml:space="preserve"> doanh thu</t>
  </si>
  <si>
    <t>7. Chi phí khác</t>
  </si>
  <si>
    <t xml:space="preserve"> Chỉ tiêu </t>
  </si>
  <si>
    <t xml:space="preserve">  Dư nợ đầu kỳ</t>
  </si>
  <si>
    <t xml:space="preserve">  Trả gốc trong kỳ</t>
  </si>
  <si>
    <t xml:space="preserve">  Trả lãi trong kỳ</t>
  </si>
  <si>
    <t xml:space="preserve">  Tổng trả</t>
  </si>
  <si>
    <t>TÀI SẢN</t>
  </si>
  <si>
    <t>NGUỒN VỐN</t>
  </si>
  <si>
    <t>A. TS ngắn hạn</t>
  </si>
  <si>
    <t>C. Nợ phải trả</t>
  </si>
  <si>
    <t xml:space="preserve"> 1. Tiền và tương đương </t>
  </si>
  <si>
    <t>I. Nợ ngắn hạn</t>
  </si>
  <si>
    <t xml:space="preserve"> 2. Đầu tư TC ngắn hạn</t>
  </si>
  <si>
    <t xml:space="preserve"> 1. Vay nợ ngắn hạn</t>
  </si>
  <si>
    <t xml:space="preserve"> 3. Phải thu khách hàng</t>
  </si>
  <si>
    <t xml:space="preserve"> 4. Hàng tồn kho</t>
  </si>
  <si>
    <t xml:space="preserve"> 3. Nợ định kỳ</t>
  </si>
  <si>
    <t xml:space="preserve"> 5. TS ngắn hạn khác</t>
  </si>
  <si>
    <t xml:space="preserve"> II. Nợ dài hạn</t>
  </si>
  <si>
    <t>B. TS dài hạn</t>
  </si>
  <si>
    <t>D. Vốn chủ sở hữu</t>
  </si>
  <si>
    <t xml:space="preserve"> 1. Phải thu dài hạn</t>
  </si>
  <si>
    <t xml:space="preserve"> 1. Vốn góp chủ sở hữu</t>
  </si>
  <si>
    <t xml:space="preserve"> 2. TS cố định</t>
  </si>
  <si>
    <t xml:space="preserve">   Nguyên giá TSCĐ</t>
  </si>
  <si>
    <t xml:space="preserve">   Khấu hao TSCĐ lũy kế</t>
  </si>
  <si>
    <t xml:space="preserve"> 4. Đầu tư TC dài hạn</t>
  </si>
  <si>
    <t xml:space="preserve"> 5. TS dài hạn khác</t>
  </si>
  <si>
    <t>Tổng tài sản</t>
  </si>
  <si>
    <t xml:space="preserve">Tổng nguồn vốn </t>
  </si>
  <si>
    <t xml:space="preserve"> CP sản xuất chung</t>
  </si>
  <si>
    <t xml:space="preserve"> Tổng chi phí SX</t>
  </si>
  <si>
    <t xml:space="preserve"> 3. Doanh thu thuần BHCCDV</t>
  </si>
  <si>
    <t xml:space="preserve"> 4. Giá vốn hàng bán</t>
  </si>
  <si>
    <t xml:space="preserve"> 6. Doanh thu HĐTC</t>
  </si>
  <si>
    <t xml:space="preserve"> 8. Chi phí bán hàng</t>
  </si>
  <si>
    <t xml:space="preserve"> 11. Thu nhập khác</t>
  </si>
  <si>
    <t xml:space="preserve"> 13. Lợi nhuận khác</t>
  </si>
  <si>
    <t xml:space="preserve"> 14. Tổng LN kế toán trước thuế</t>
  </si>
  <si>
    <t xml:space="preserve"> 15. Thuế TNDN</t>
  </si>
  <si>
    <t xml:space="preserve"> 16. Thuế TNDN hoãn lại</t>
  </si>
  <si>
    <t>I. Lưu chuyển tiền từ HĐKD</t>
  </si>
  <si>
    <t xml:space="preserve"> Lợi nhuận sau thuế</t>
  </si>
  <si>
    <t xml:space="preserve"> Tăng ĐT tài chính ngắn hạn</t>
  </si>
  <si>
    <t xml:space="preserve"> Tăng phải thu khách hàng</t>
  </si>
  <si>
    <t xml:space="preserve"> Giảm hàng tồn kho</t>
  </si>
  <si>
    <t xml:space="preserve"> Tăng nợ định kỳ</t>
  </si>
  <si>
    <t xml:space="preserve"> Lưu chuyển tiền từ hoạt động KD</t>
  </si>
  <si>
    <t>II. Lưu chuyển tiền HĐ đầu tư</t>
  </si>
  <si>
    <t xml:space="preserve"> Phải thu dài hạn</t>
  </si>
  <si>
    <t xml:space="preserve"> Tăng, giảm TSCĐ</t>
  </si>
  <si>
    <t xml:space="preserve"> Tăng, giảm BĐS</t>
  </si>
  <si>
    <t xml:space="preserve"> Tăng, giảm ĐTTC dài hạn</t>
  </si>
  <si>
    <t xml:space="preserve"> Lưu chuyển tiền từ hoạt động ĐT</t>
  </si>
  <si>
    <t>III. Lưu chuyển tiền từ hoạt động TC</t>
  </si>
  <si>
    <t xml:space="preserve"> Giảm nợ dài hạn</t>
  </si>
  <si>
    <t xml:space="preserve"> Tăng, giảm vốn chủ SH</t>
  </si>
  <si>
    <t xml:space="preserve"> Lưu chuyển tiền từ hoạt động tài chính</t>
  </si>
  <si>
    <t>Lưu chuyển tiền tệ tăng trong kỳ</t>
  </si>
  <si>
    <t xml:space="preserve">  Tiền và tương đương tiền đầu kỳ</t>
  </si>
  <si>
    <t xml:space="preserve"> Nhân công trực tiếp </t>
  </si>
  <si>
    <t xml:space="preserve"> NVL trực tiếp </t>
  </si>
  <si>
    <t xml:space="preserve"> Khấu hao TSCĐ</t>
  </si>
  <si>
    <t xml:space="preserve"> 5. Lợi nhuận gộp</t>
  </si>
  <si>
    <t>BẢNG CÂN ĐỐI KẾ TOÁN</t>
  </si>
  <si>
    <t>Đơn vị: triệu đồng</t>
  </si>
  <si>
    <t>BÁO CÁO KẾT QUẢ KINH DOANH</t>
  </si>
  <si>
    <t xml:space="preserve"> BÁO CÁO LƯU CHUYỂN TIỀN TỆ</t>
  </si>
  <si>
    <t xml:space="preserve"> 1. Doanh thu Bán hàng &amp; CCDV</t>
  </si>
  <si>
    <t xml:space="preserve"> 2. Giảm trừ doanh thu </t>
  </si>
  <si>
    <t xml:space="preserve"> 17. Lợi nhuận sau thuế</t>
  </si>
  <si>
    <t xml:space="preserve"> 7. Chi phí tài chính</t>
  </si>
  <si>
    <t xml:space="preserve">    Chi phí trả lãi tiền vay</t>
  </si>
  <si>
    <t xml:space="preserve"> 9. Chi phí quản lý DN</t>
  </si>
  <si>
    <t xml:space="preserve"> 10. Lợi nhuận thuần HĐKD</t>
  </si>
  <si>
    <t xml:space="preserve"> 12. Chi phí khác</t>
  </si>
  <si>
    <t xml:space="preserve"> 2. Thăng dư vốn cổ phần</t>
  </si>
  <si>
    <t xml:space="preserve"> 3. Cổ phiếu quỹ</t>
  </si>
  <si>
    <t xml:space="preserve"> 4. LN giữ lại tái ĐT và các quỹ</t>
  </si>
  <si>
    <t>KH, Dự phòng, Giảm giá TSCĐ đánh giá lại</t>
  </si>
  <si>
    <t>1. Chi phí không bằng tiền:</t>
  </si>
  <si>
    <t>2. Có khoản mục chi phí nào âm?</t>
  </si>
  <si>
    <t>triệu</t>
  </si>
  <si>
    <t xml:space="preserve"> 18. Lãi cơ bản trên mỗi cổ phiếu (EPS)</t>
  </si>
  <si>
    <t>đồng</t>
  </si>
  <si>
    <t xml:space="preserve">   Lợi nhuận giữ lại tái đầu tư</t>
  </si>
  <si>
    <t xml:space="preserve">   Chia cổ tức (D)</t>
  </si>
  <si>
    <t xml:space="preserve"> Giảm tài sản ngắn hạn khác</t>
  </si>
  <si>
    <t xml:space="preserve"> Giảm phải trả người bán</t>
  </si>
  <si>
    <t xml:space="preserve"> 2. Phải trả người bán</t>
  </si>
  <si>
    <t xml:space="preserve"> Trả cổ tức</t>
  </si>
  <si>
    <t xml:space="preserve"> Tăng, giảm ĐTTC dài hạn khác</t>
  </si>
  <si>
    <t xml:space="preserve"> Giảm vay nợ ngắn hạn</t>
  </si>
  <si>
    <t>Sản lượng tiêu thu thực tế</t>
  </si>
  <si>
    <t>(Nợ lại chưa phải trả)</t>
  </si>
  <si>
    <t xml:space="preserve"> (Thu ngay trong kỳ)</t>
  </si>
  <si>
    <t xml:space="preserve"> (Trả ngay trong kỳ)</t>
  </si>
  <si>
    <t xml:space="preserve"> (Chưa phải nộp trong kỳ)</t>
  </si>
  <si>
    <t>Giá bán ước tính/sản phẩm</t>
  </si>
  <si>
    <t xml:space="preserve"> (Bán thu tiền ngay 3000, bán chịu 1000 trong kỳ)</t>
  </si>
  <si>
    <t xml:space="preserve"> Chi phí thu hồi</t>
  </si>
  <si>
    <t>Sản lượng sản xuất trong kỳ</t>
  </si>
  <si>
    <t xml:space="preserve"> Giá thành sản xuất/sản phẩm</t>
  </si>
  <si>
    <t>(trả ngay trong kỳ)</t>
  </si>
  <si>
    <t xml:space="preserve"> Dòng tiền thuần từ HĐKD</t>
  </si>
  <si>
    <t xml:space="preserve">  Tiền và tương đương tiền cuối kỳ</t>
  </si>
  <si>
    <t>1 triệu cổ phiếu</t>
  </si>
  <si>
    <t xml:space="preserve"> 3. Bất động sản đầu tư</t>
  </si>
  <si>
    <t>31/1/2018</t>
  </si>
  <si>
    <t xml:space="preserve"> 3 tháng, 12%/năm, trả gốc lãi cuối kỳ 3</t>
  </si>
  <si>
    <t>LN sau thuế</t>
  </si>
  <si>
    <t>P/E</t>
  </si>
  <si>
    <t>Giá thị trường kỳ vọng</t>
  </si>
  <si>
    <t xml:space="preserve"> Chia cổ tức (D)</t>
  </si>
  <si>
    <t>Tỷ lệ thanh toán cổ tức</t>
  </si>
  <si>
    <t>TT45/2013/BTC</t>
  </si>
  <si>
    <t xml:space="preserve"> ROE</t>
  </si>
  <si>
    <t>(Trả ngay trong kỳ, trong đó có chi phí phân bổ quảng cáo 20 triệu)</t>
  </si>
  <si>
    <t>(Trả ngay trong kỳ 300)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</si>
</sst>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_);_(* \(#,##0.0\);_(* &quot;-&quot;?_);_(@_)"/>
    <numFmt numFmtId="168" formatCode="0.00_);\(0.00\)"/>
    <numFmt numFmtId="169" formatCode="0_);\(0\)"/>
  </numFmts>
  <fonts count="14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b/>
      <sz val="14"/>
      <color theme="4" tint="-0.249977111117893"/>
      <name val="Times New Roman"/>
      <family val="1"/>
    </font>
    <font>
      <b/>
      <sz val="14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1"/>
      <name val="Tahoma"/>
      <family val="2"/>
    </font>
    <font>
      <b/>
      <sz val="14"/>
      <color theme="1"/>
      <name val="Times New Roman"/>
      <family val="2"/>
    </font>
    <font>
      <i/>
      <sz val="14"/>
      <color theme="1"/>
      <name val="Times New Roman"/>
      <family val="2"/>
    </font>
    <font>
      <i/>
      <sz val="14"/>
      <color rgb="FF0070C0"/>
      <name val="Times New Roman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164" fontId="0" fillId="0" borderId="0" xfId="1" applyNumberFormat="1" applyFont="1"/>
    <xf numFmtId="164" fontId="0" fillId="0" borderId="2" xfId="1" applyNumberFormat="1" applyFont="1" applyBorder="1"/>
    <xf numFmtId="164" fontId="3" fillId="0" borderId="2" xfId="1" applyNumberFormat="1" applyFont="1" applyBorder="1"/>
    <xf numFmtId="164" fontId="0" fillId="0" borderId="3" xfId="1" applyNumberFormat="1" applyFont="1" applyBorder="1"/>
    <xf numFmtId="164" fontId="0" fillId="2" borderId="0" xfId="1" applyNumberFormat="1" applyFont="1" applyFill="1"/>
    <xf numFmtId="164" fontId="2" fillId="2" borderId="0" xfId="1" applyNumberFormat="1" applyFont="1" applyFill="1"/>
    <xf numFmtId="165" fontId="0" fillId="2" borderId="0" xfId="1" applyNumberFormat="1" applyFont="1" applyFill="1"/>
    <xf numFmtId="164" fontId="0" fillId="0" borderId="4" xfId="1" applyNumberFormat="1" applyFont="1" applyBorder="1"/>
    <xf numFmtId="164" fontId="3" fillId="0" borderId="3" xfId="1" applyNumberFormat="1" applyFont="1" applyBorder="1"/>
    <xf numFmtId="164" fontId="2" fillId="0" borderId="2" xfId="1" applyNumberFormat="1" applyFont="1" applyBorder="1"/>
    <xf numFmtId="164" fontId="4" fillId="0" borderId="2" xfId="1" applyNumberFormat="1" applyFont="1" applyBorder="1"/>
    <xf numFmtId="9" fontId="0" fillId="3" borderId="0" xfId="2" applyFont="1" applyFill="1"/>
    <xf numFmtId="164" fontId="0" fillId="4" borderId="1" xfId="1" applyNumberFormat="1" applyFont="1" applyFill="1" applyBorder="1" applyAlignment="1">
      <alignment horizontal="center"/>
    </xf>
    <xf numFmtId="165" fontId="0" fillId="4" borderId="1" xfId="1" applyNumberFormat="1" applyFont="1" applyFill="1" applyBorder="1"/>
    <xf numFmtId="164" fontId="3" fillId="2" borderId="5" xfId="1" applyNumberFormat="1" applyFont="1" applyFill="1" applyBorder="1"/>
    <xf numFmtId="164" fontId="7" fillId="2" borderId="5" xfId="1" applyNumberFormat="1" applyFont="1" applyFill="1" applyBorder="1"/>
    <xf numFmtId="164" fontId="0" fillId="2" borderId="5" xfId="1" applyNumberFormat="1" applyFont="1" applyFill="1" applyBorder="1"/>
    <xf numFmtId="164" fontId="0" fillId="2" borderId="6" xfId="1" applyNumberFormat="1" applyFont="1" applyFill="1" applyBorder="1"/>
    <xf numFmtId="164" fontId="0" fillId="6" borderId="6" xfId="1" applyNumberFormat="1" applyFont="1" applyFill="1" applyBorder="1"/>
    <xf numFmtId="164" fontId="0" fillId="2" borderId="0" xfId="1" applyNumberFormat="1" applyFont="1" applyFill="1" applyBorder="1"/>
    <xf numFmtId="164" fontId="0" fillId="6" borderId="0" xfId="1" applyNumberFormat="1" applyFont="1" applyFill="1" applyBorder="1"/>
    <xf numFmtId="164" fontId="0" fillId="5" borderId="0" xfId="1" applyNumberFormat="1" applyFont="1" applyFill="1" applyBorder="1"/>
    <xf numFmtId="9" fontId="0" fillId="2" borderId="0" xfId="2" applyFont="1" applyFill="1"/>
    <xf numFmtId="166" fontId="0" fillId="0" borderId="3" xfId="2" applyNumberFormat="1" applyFont="1" applyBorder="1"/>
    <xf numFmtId="165" fontId="0" fillId="4" borderId="1" xfId="1" quotePrefix="1" applyNumberFormat="1" applyFont="1" applyFill="1" applyBorder="1" applyAlignment="1">
      <alignment horizontal="center"/>
    </xf>
    <xf numFmtId="164" fontId="0" fillId="0" borderId="0" xfId="1" applyNumberFormat="1" applyFont="1" applyBorder="1"/>
    <xf numFmtId="166" fontId="0" fillId="0" borderId="0" xfId="2" applyNumberFormat="1" applyFont="1" applyBorder="1"/>
    <xf numFmtId="164" fontId="0" fillId="0" borderId="7" xfId="1" applyNumberFormat="1" applyFont="1" applyBorder="1"/>
    <xf numFmtId="164" fontId="8" fillId="0" borderId="2" xfId="1" applyNumberFormat="1" applyFont="1" applyBorder="1"/>
    <xf numFmtId="164" fontId="9" fillId="0" borderId="2" xfId="1" applyNumberFormat="1" applyFont="1" applyBorder="1"/>
    <xf numFmtId="164" fontId="2" fillId="0" borderId="0" xfId="1" applyNumberFormat="1" applyFont="1"/>
    <xf numFmtId="164" fontId="2" fillId="2" borderId="9" xfId="1" applyNumberFormat="1" applyFont="1" applyFill="1" applyBorder="1"/>
    <xf numFmtId="169" fontId="0" fillId="2" borderId="9" xfId="2" applyNumberFormat="1" applyFont="1" applyFill="1" applyBorder="1"/>
    <xf numFmtId="169" fontId="0" fillId="2" borderId="9" xfId="1" applyNumberFormat="1" applyFont="1" applyFill="1" applyBorder="1"/>
    <xf numFmtId="169" fontId="0" fillId="2" borderId="0" xfId="2" applyNumberFormat="1" applyFont="1" applyFill="1" applyBorder="1"/>
    <xf numFmtId="169" fontId="0" fillId="2" borderId="0" xfId="1" applyNumberFormat="1" applyFont="1" applyFill="1" applyBorder="1"/>
    <xf numFmtId="164" fontId="0" fillId="2" borderId="10" xfId="1" applyNumberFormat="1" applyFont="1" applyFill="1" applyBorder="1"/>
    <xf numFmtId="169" fontId="0" fillId="2" borderId="10" xfId="2" applyNumberFormat="1" applyFont="1" applyFill="1" applyBorder="1"/>
    <xf numFmtId="169" fontId="0" fillId="2" borderId="10" xfId="1" applyNumberFormat="1" applyFont="1" applyFill="1" applyBorder="1"/>
    <xf numFmtId="0" fontId="0" fillId="0" borderId="0" xfId="0" applyFont="1"/>
    <xf numFmtId="0" fontId="0" fillId="2" borderId="0" xfId="0" applyFont="1" applyFill="1" applyBorder="1"/>
    <xf numFmtId="0" fontId="11" fillId="0" borderId="8" xfId="0" applyFont="1" applyBorder="1"/>
    <xf numFmtId="164" fontId="11" fillId="0" borderId="8" xfId="1" applyNumberFormat="1" applyFont="1" applyBorder="1"/>
    <xf numFmtId="0" fontId="11" fillId="2" borderId="0" xfId="0" applyFont="1" applyFill="1" applyBorder="1"/>
    <xf numFmtId="165" fontId="11" fillId="0" borderId="8" xfId="1" applyNumberFormat="1" applyFont="1" applyBorder="1"/>
    <xf numFmtId="0" fontId="0" fillId="0" borderId="8" xfId="0" applyFont="1" applyBorder="1"/>
    <xf numFmtId="164" fontId="0" fillId="0" borderId="8" xfId="1" applyNumberFormat="1" applyFont="1" applyBorder="1"/>
    <xf numFmtId="168" fontId="0" fillId="2" borderId="0" xfId="0" applyNumberFormat="1" applyFont="1" applyFill="1" applyBorder="1"/>
    <xf numFmtId="167" fontId="0" fillId="0" borderId="0" xfId="0" applyNumberFormat="1" applyFont="1"/>
    <xf numFmtId="165" fontId="0" fillId="0" borderId="8" xfId="1" applyNumberFormat="1" applyFont="1" applyBorder="1"/>
    <xf numFmtId="9" fontId="0" fillId="0" borderId="0" xfId="0" applyNumberFormat="1" applyFont="1"/>
    <xf numFmtId="167" fontId="0" fillId="2" borderId="0" xfId="0" applyNumberFormat="1" applyFont="1" applyFill="1" applyBorder="1"/>
    <xf numFmtId="0" fontId="12" fillId="0" borderId="8" xfId="0" applyFont="1" applyBorder="1"/>
    <xf numFmtId="164" fontId="12" fillId="0" borderId="8" xfId="1" applyNumberFormat="1" applyFont="1" applyBorder="1"/>
    <xf numFmtId="168" fontId="0" fillId="0" borderId="0" xfId="0" applyNumberFormat="1" applyFont="1"/>
    <xf numFmtId="0" fontId="11" fillId="0" borderId="8" xfId="0" applyFont="1" applyBorder="1" applyAlignment="1">
      <alignment horizontal="center"/>
    </xf>
    <xf numFmtId="43" fontId="0" fillId="0" borderId="0" xfId="0" applyNumberFormat="1" applyFont="1"/>
    <xf numFmtId="164" fontId="0" fillId="0" borderId="0" xfId="0" applyNumberFormat="1" applyFont="1"/>
    <xf numFmtId="0" fontId="0" fillId="7" borderId="0" xfId="0" applyFont="1" applyFill="1"/>
    <xf numFmtId="164" fontId="0" fillId="7" borderId="0" xfId="1" applyNumberFormat="1" applyFont="1" applyFill="1"/>
    <xf numFmtId="0" fontId="12" fillId="0" borderId="0" xfId="0" applyFont="1"/>
    <xf numFmtId="43" fontId="0" fillId="0" borderId="0" xfId="1" applyNumberFormat="1" applyFont="1"/>
    <xf numFmtId="167" fontId="0" fillId="0" borderId="8" xfId="0" applyNumberFormat="1" applyFont="1" applyBorder="1"/>
    <xf numFmtId="167" fontId="11" fillId="0" borderId="8" xfId="0" applyNumberFormat="1" applyFont="1" applyBorder="1"/>
    <xf numFmtId="167" fontId="12" fillId="0" borderId="8" xfId="0" applyNumberFormat="1" applyFont="1" applyBorder="1"/>
    <xf numFmtId="9" fontId="12" fillId="0" borderId="8" xfId="2" applyFont="1" applyBorder="1"/>
    <xf numFmtId="167" fontId="11" fillId="5" borderId="8" xfId="0" applyNumberFormat="1" applyFont="1" applyFill="1" applyBorder="1"/>
    <xf numFmtId="0" fontId="11" fillId="0" borderId="11" xfId="0" applyFont="1" applyBorder="1"/>
    <xf numFmtId="0" fontId="11" fillId="0" borderId="13" xfId="0" applyFont="1" applyBorder="1"/>
    <xf numFmtId="0" fontId="11" fillId="0" borderId="12" xfId="0" applyFont="1" applyBorder="1"/>
    <xf numFmtId="0" fontId="0" fillId="0" borderId="11" xfId="0" applyFont="1" applyBorder="1"/>
    <xf numFmtId="0" fontId="0" fillId="0" borderId="12" xfId="0" applyFont="1" applyBorder="1"/>
    <xf numFmtId="168" fontId="0" fillId="0" borderId="8" xfId="0" applyNumberFormat="1" applyFont="1" applyBorder="1"/>
    <xf numFmtId="164" fontId="0" fillId="0" borderId="8" xfId="0" applyNumberFormat="1" applyFont="1" applyBorder="1"/>
    <xf numFmtId="0" fontId="12" fillId="0" borderId="11" xfId="0" applyFont="1" applyBorder="1"/>
    <xf numFmtId="0" fontId="12" fillId="0" borderId="12" xfId="0" applyFont="1" applyBorder="1"/>
    <xf numFmtId="168" fontId="12" fillId="0" borderId="8" xfId="0" applyNumberFormat="1" applyFont="1" applyBorder="1"/>
    <xf numFmtId="165" fontId="0" fillId="0" borderId="8" xfId="0" applyNumberFormat="1" applyFont="1" applyBorder="1"/>
    <xf numFmtId="0" fontId="13" fillId="0" borderId="8" xfId="0" applyFont="1" applyBorder="1"/>
    <xf numFmtId="168" fontId="13" fillId="0" borderId="8" xfId="0" applyNumberFormat="1" applyFont="1" applyBorder="1"/>
    <xf numFmtId="167" fontId="13" fillId="0" borderId="8" xfId="0" applyNumberFormat="1" applyFont="1" applyBorder="1"/>
    <xf numFmtId="164" fontId="2" fillId="0" borderId="8" xfId="1" applyNumberFormat="1" applyFont="1" applyBorder="1"/>
    <xf numFmtId="167" fontId="2" fillId="0" borderId="8" xfId="0" applyNumberFormat="1" applyFont="1" applyBorder="1"/>
    <xf numFmtId="0" fontId="11" fillId="0" borderId="8" xfId="0" applyFont="1" applyBorder="1" applyAlignment="1">
      <alignment horizontal="left"/>
    </xf>
    <xf numFmtId="164" fontId="11" fillId="0" borderId="8" xfId="1" applyNumberFormat="1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164" fontId="12" fillId="0" borderId="8" xfId="1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2" borderId="0" xfId="0" applyFont="1" applyFill="1" applyBorder="1"/>
    <xf numFmtId="0" fontId="7" fillId="5" borderId="0" xfId="0" applyFont="1" applyFill="1"/>
    <xf numFmtId="0" fontId="0" fillId="5" borderId="0" xfId="0" applyFont="1" applyFill="1"/>
    <xf numFmtId="0" fontId="2" fillId="8" borderId="0" xfId="0" applyFont="1" applyFill="1"/>
    <xf numFmtId="0" fontId="2" fillId="0" borderId="0" xfId="0" applyFont="1"/>
    <xf numFmtId="0" fontId="2" fillId="2" borderId="0" xfId="0" applyFont="1" applyFill="1"/>
    <xf numFmtId="0" fontId="0" fillId="2" borderId="0" xfId="0" applyFont="1" applyFill="1"/>
    <xf numFmtId="0" fontId="12" fillId="2" borderId="0" xfId="0" applyFont="1" applyFill="1"/>
    <xf numFmtId="167" fontId="2" fillId="5" borderId="0" xfId="0" applyNumberFormat="1" applyFont="1" applyFill="1"/>
    <xf numFmtId="167" fontId="7" fillId="0" borderId="0" xfId="0" applyNumberFormat="1" applyFont="1" applyAlignment="1">
      <alignment horizontal="right"/>
    </xf>
    <xf numFmtId="43" fontId="2" fillId="5" borderId="0" xfId="1" applyNumberFormat="1" applyFont="1" applyFill="1"/>
    <xf numFmtId="0" fontId="0" fillId="5" borderId="0" xfId="0" applyFill="1"/>
    <xf numFmtId="0" fontId="2" fillId="7" borderId="0" xfId="0" applyFont="1" applyFill="1"/>
    <xf numFmtId="164" fontId="2" fillId="7" borderId="0" xfId="1" applyNumberFormat="1" applyFont="1" applyFill="1"/>
    <xf numFmtId="164" fontId="11" fillId="2" borderId="0" xfId="1" applyNumberFormat="1" applyFont="1" applyFill="1" applyBorder="1"/>
    <xf numFmtId="167" fontId="11" fillId="2" borderId="0" xfId="0" applyNumberFormat="1" applyFont="1" applyFill="1" applyBorder="1"/>
    <xf numFmtId="0" fontId="0" fillId="0" borderId="8" xfId="0" applyBorder="1"/>
    <xf numFmtId="0" fontId="2" fillId="0" borderId="10" xfId="0" applyFont="1" applyBorder="1"/>
    <xf numFmtId="164" fontId="0" fillId="0" borderId="10" xfId="1" applyNumberFormat="1" applyFont="1" applyBorder="1"/>
    <xf numFmtId="0" fontId="0" fillId="8" borderId="10" xfId="0" applyFont="1" applyFill="1" applyBorder="1"/>
    <xf numFmtId="164" fontId="0" fillId="2" borderId="0" xfId="0" applyNumberFormat="1" applyFont="1" applyFill="1"/>
    <xf numFmtId="168" fontId="0" fillId="2" borderId="0" xfId="0" applyNumberFormat="1" applyFont="1" applyFill="1"/>
    <xf numFmtId="9" fontId="0" fillId="0" borderId="0" xfId="0" applyNumberFormat="1"/>
    <xf numFmtId="167" fontId="12" fillId="0" borderId="0" xfId="0" applyNumberFormat="1" applyFont="1"/>
    <xf numFmtId="9" fontId="0" fillId="0" borderId="0" xfId="2" applyFont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6" fontId="11" fillId="5" borderId="0" xfId="2" applyNumberFormat="1" applyFont="1" applyFill="1" applyBorder="1"/>
    <xf numFmtId="0" fontId="11" fillId="5" borderId="0" xfId="0" applyFont="1" applyFill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8"/>
  <sheetViews>
    <sheetView topLeftCell="A16" zoomScale="120" zoomScaleNormal="120" workbookViewId="0">
      <selection activeCell="J5" sqref="J5"/>
    </sheetView>
  </sheetViews>
  <sheetFormatPr defaultRowHeight="18.75" x14ac:dyDescent="0.3"/>
  <cols>
    <col min="1" max="1" width="0.44140625" style="5" customWidth="1"/>
    <col min="2" max="2" width="23.109375" style="1" customWidth="1"/>
    <col min="3" max="3" width="11.44140625" style="1" customWidth="1"/>
    <col min="4" max="10" width="10.33203125" style="1" customWidth="1"/>
    <col min="11" max="29" width="8.88671875" style="5"/>
    <col min="30" max="16384" width="8.88671875" style="1"/>
  </cols>
  <sheetData>
    <row r="1" spans="2:10" s="5" customFormat="1" ht="10.5" customHeight="1" x14ac:dyDescent="0.3"/>
    <row r="2" spans="2:10" s="5" customFormat="1" ht="19.5" thickBot="1" x14ac:dyDescent="0.35">
      <c r="B2" s="15" t="s">
        <v>0</v>
      </c>
      <c r="C2" s="16" t="s">
        <v>5</v>
      </c>
      <c r="D2" s="17"/>
    </row>
    <row r="3" spans="2:10" s="5" customFormat="1" ht="19.5" thickTop="1" x14ac:dyDescent="0.3">
      <c r="B3" s="6" t="s">
        <v>1</v>
      </c>
      <c r="C3" s="6"/>
      <c r="D3" s="5">
        <v>15</v>
      </c>
      <c r="E3" s="6"/>
      <c r="F3" s="18" t="s">
        <v>17</v>
      </c>
      <c r="G3" s="18"/>
      <c r="H3" s="19"/>
      <c r="I3" s="18"/>
      <c r="J3" s="18"/>
    </row>
    <row r="4" spans="2:10" s="5" customFormat="1" x14ac:dyDescent="0.3">
      <c r="B4" s="5" t="s">
        <v>2</v>
      </c>
      <c r="D4" s="23"/>
      <c r="F4" s="20" t="s">
        <v>18</v>
      </c>
      <c r="G4" s="20"/>
      <c r="H4" s="21"/>
      <c r="I4" s="20"/>
      <c r="J4" s="20"/>
    </row>
    <row r="5" spans="2:10" s="5" customFormat="1" x14ac:dyDescent="0.3">
      <c r="B5" s="5" t="s">
        <v>3</v>
      </c>
      <c r="D5" s="23"/>
      <c r="F5" s="20"/>
      <c r="G5" s="20" t="s">
        <v>19</v>
      </c>
      <c r="H5" s="22"/>
      <c r="I5" s="20"/>
      <c r="J5" s="20"/>
    </row>
    <row r="6" spans="2:10" s="5" customFormat="1" ht="19.5" customHeight="1" x14ac:dyDescent="0.3">
      <c r="B6" s="5" t="s">
        <v>16</v>
      </c>
      <c r="C6" s="12"/>
      <c r="F6" s="5" t="s">
        <v>21</v>
      </c>
    </row>
    <row r="7" spans="2:10" s="5" customFormat="1" ht="19.5" customHeight="1" x14ac:dyDescent="0.3">
      <c r="B7" s="6" t="s">
        <v>35</v>
      </c>
      <c r="C7" s="23"/>
      <c r="F7" s="5" t="s">
        <v>42</v>
      </c>
      <c r="H7" s="23"/>
    </row>
    <row r="8" spans="2:10" s="5" customFormat="1" ht="19.5" customHeight="1" x14ac:dyDescent="0.3">
      <c r="B8" s="5" t="s">
        <v>36</v>
      </c>
      <c r="C8" s="23"/>
      <c r="D8" s="5" t="s">
        <v>37</v>
      </c>
      <c r="F8" s="5" t="s">
        <v>49</v>
      </c>
      <c r="H8" s="23"/>
      <c r="I8" s="5" t="s">
        <v>51</v>
      </c>
    </row>
    <row r="9" spans="2:10" s="5" customFormat="1" ht="19.5" customHeight="1" x14ac:dyDescent="0.3">
      <c r="B9" s="5" t="s">
        <v>38</v>
      </c>
      <c r="C9" s="23"/>
      <c r="D9" s="5" t="s">
        <v>37</v>
      </c>
      <c r="F9" s="5" t="s">
        <v>50</v>
      </c>
    </row>
    <row r="10" spans="2:10" s="5" customFormat="1" ht="19.5" customHeight="1" x14ac:dyDescent="0.3">
      <c r="B10" s="5" t="s">
        <v>40</v>
      </c>
      <c r="C10" s="23"/>
      <c r="D10" s="5" t="s">
        <v>37</v>
      </c>
      <c r="F10" s="5" t="s">
        <v>52</v>
      </c>
    </row>
    <row r="11" spans="2:10" s="5" customFormat="1" ht="19.5" customHeight="1" x14ac:dyDescent="0.3">
      <c r="B11" s="5" t="s">
        <v>39</v>
      </c>
      <c r="C11" s="23" t="s">
        <v>41</v>
      </c>
    </row>
    <row r="12" spans="2:10" s="5" customFormat="1" ht="19.5" customHeight="1" x14ac:dyDescent="0.3">
      <c r="C12" s="23"/>
    </row>
    <row r="13" spans="2:10" s="5" customFormat="1" ht="19.5" customHeight="1" x14ac:dyDescent="0.3">
      <c r="B13" s="32" t="s">
        <v>53</v>
      </c>
      <c r="C13" s="33">
        <v>0</v>
      </c>
      <c r="D13" s="34">
        <v>1</v>
      </c>
      <c r="E13" s="34">
        <v>2</v>
      </c>
      <c r="F13" s="34">
        <v>3</v>
      </c>
      <c r="G13" s="34">
        <v>4</v>
      </c>
      <c r="H13" s="34">
        <v>5</v>
      </c>
      <c r="I13" s="34">
        <v>6</v>
      </c>
      <c r="J13" s="34">
        <v>7</v>
      </c>
    </row>
    <row r="14" spans="2:10" s="5" customFormat="1" ht="19.5" customHeight="1" x14ac:dyDescent="0.3">
      <c r="B14" s="20" t="s">
        <v>54</v>
      </c>
      <c r="C14" s="35">
        <f>C5</f>
        <v>0</v>
      </c>
      <c r="D14" s="36">
        <f>C14-D15</f>
        <v>0</v>
      </c>
      <c r="E14" s="36">
        <f t="shared" ref="E14:J14" si="0">D14-E15</f>
        <v>0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</row>
    <row r="15" spans="2:10" s="5" customFormat="1" ht="19.5" customHeight="1" x14ac:dyDescent="0.3">
      <c r="B15" s="20" t="s">
        <v>55</v>
      </c>
      <c r="C15" s="35"/>
      <c r="D15" s="36">
        <f>$C$14/7</f>
        <v>0</v>
      </c>
      <c r="E15" s="36">
        <f t="shared" ref="E15:J15" si="1">$C$14/7</f>
        <v>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</row>
    <row r="16" spans="2:10" s="5" customFormat="1" ht="19.5" customHeight="1" x14ac:dyDescent="0.3">
      <c r="B16" s="20" t="s">
        <v>56</v>
      </c>
      <c r="C16" s="35"/>
      <c r="D16" s="36">
        <f>C14*$H$7</f>
        <v>0</v>
      </c>
      <c r="E16" s="36">
        <f t="shared" ref="E16:J16" si="2">D14*$H$7</f>
        <v>0</v>
      </c>
      <c r="F16" s="36">
        <f t="shared" si="2"/>
        <v>0</v>
      </c>
      <c r="G16" s="36">
        <f t="shared" si="2"/>
        <v>0</v>
      </c>
      <c r="H16" s="36">
        <f t="shared" si="2"/>
        <v>0</v>
      </c>
      <c r="I16" s="36">
        <f t="shared" si="2"/>
        <v>0</v>
      </c>
      <c r="J16" s="36">
        <f t="shared" si="2"/>
        <v>0</v>
      </c>
    </row>
    <row r="17" spans="1:29" s="5" customFormat="1" ht="19.5" customHeight="1" x14ac:dyDescent="0.3">
      <c r="B17" s="37" t="s">
        <v>57</v>
      </c>
      <c r="C17" s="38"/>
      <c r="D17" s="39">
        <f>D15+D16</f>
        <v>0</v>
      </c>
      <c r="E17" s="39">
        <f t="shared" ref="E17:J17" si="3">E15+E16</f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 t="shared" si="3"/>
        <v>0</v>
      </c>
    </row>
    <row r="18" spans="1:29" s="5" customFormat="1" ht="19.5" customHeight="1" thickBot="1" x14ac:dyDescent="0.35">
      <c r="B18" s="6" t="s">
        <v>23</v>
      </c>
      <c r="C18" s="23"/>
    </row>
    <row r="19" spans="1:29" ht="19.5" customHeight="1" x14ac:dyDescent="0.3">
      <c r="B19" s="13" t="s">
        <v>4</v>
      </c>
      <c r="C19" s="25" t="s">
        <v>22</v>
      </c>
      <c r="D19" s="14">
        <v>1</v>
      </c>
      <c r="E19" s="14">
        <v>2</v>
      </c>
      <c r="F19" s="14">
        <v>3</v>
      </c>
      <c r="G19" s="14">
        <v>4</v>
      </c>
      <c r="H19" s="14">
        <v>5</v>
      </c>
      <c r="I19" s="14">
        <v>6</v>
      </c>
      <c r="J19" s="14">
        <v>7</v>
      </c>
      <c r="K19" s="7"/>
    </row>
    <row r="20" spans="1:29" x14ac:dyDescent="0.3">
      <c r="B20" s="10" t="s">
        <v>6</v>
      </c>
      <c r="C20" s="2"/>
      <c r="D20" s="2"/>
      <c r="E20" s="2"/>
      <c r="F20" s="2"/>
      <c r="G20" s="2"/>
      <c r="H20" s="2"/>
      <c r="I20" s="2"/>
      <c r="J20" s="2"/>
    </row>
    <row r="21" spans="1:29" x14ac:dyDescent="0.3">
      <c r="B21" s="2" t="s">
        <v>24</v>
      </c>
      <c r="C21" s="2"/>
      <c r="D21" s="2"/>
      <c r="E21" s="2"/>
      <c r="F21" s="2"/>
      <c r="G21" s="2"/>
      <c r="H21" s="2"/>
      <c r="I21" s="2"/>
      <c r="J21" s="2"/>
    </row>
    <row r="22" spans="1:29" x14ac:dyDescent="0.3">
      <c r="B22" s="2" t="s">
        <v>25</v>
      </c>
      <c r="C22" s="2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</row>
    <row r="23" spans="1:29" x14ac:dyDescent="0.3">
      <c r="B23" s="2" t="s">
        <v>26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</row>
    <row r="24" spans="1:29" x14ac:dyDescent="0.3">
      <c r="B24" s="3" t="s">
        <v>7</v>
      </c>
      <c r="C24" s="3"/>
      <c r="D24" s="3">
        <f>SUM(D21:D23)</f>
        <v>0</v>
      </c>
      <c r="E24" s="3">
        <f t="shared" ref="E24:J24" si="4">SUM(E21:E23)</f>
        <v>0</v>
      </c>
      <c r="F24" s="3">
        <f t="shared" si="4"/>
        <v>0</v>
      </c>
      <c r="G24" s="3">
        <f t="shared" si="4"/>
        <v>0</v>
      </c>
      <c r="H24" s="3">
        <f t="shared" si="4"/>
        <v>0</v>
      </c>
      <c r="I24" s="3">
        <f t="shared" si="4"/>
        <v>0</v>
      </c>
      <c r="J24" s="3">
        <f t="shared" si="4"/>
        <v>0</v>
      </c>
    </row>
    <row r="25" spans="1:29" x14ac:dyDescent="0.3">
      <c r="B25" s="10" t="s">
        <v>30</v>
      </c>
      <c r="C25" s="3"/>
      <c r="D25" s="3"/>
      <c r="E25" s="3"/>
      <c r="F25" s="3"/>
      <c r="G25" s="3"/>
      <c r="H25" s="3"/>
      <c r="I25" s="3"/>
      <c r="J25" s="3"/>
    </row>
    <row r="26" spans="1:29" x14ac:dyDescent="0.3">
      <c r="B26" s="29" t="s">
        <v>33</v>
      </c>
      <c r="C26" s="29"/>
      <c r="D26" s="29">
        <f>$C$8*D21</f>
        <v>0</v>
      </c>
      <c r="E26" s="29">
        <f t="shared" ref="E26:J26" si="5">$C$8*E21</f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  <c r="J26" s="29">
        <f t="shared" si="5"/>
        <v>0</v>
      </c>
    </row>
    <row r="27" spans="1:29" x14ac:dyDescent="0.3">
      <c r="B27" s="29" t="s">
        <v>32</v>
      </c>
      <c r="C27" s="29"/>
      <c r="D27" s="29">
        <f>$C$9*D21</f>
        <v>0</v>
      </c>
      <c r="E27" s="29">
        <f t="shared" ref="E27:J27" si="6">$C$9*E21</f>
        <v>0</v>
      </c>
      <c r="F27" s="29">
        <f t="shared" si="6"/>
        <v>0</v>
      </c>
      <c r="G27" s="29">
        <f t="shared" si="6"/>
        <v>0</v>
      </c>
      <c r="H27" s="29">
        <f t="shared" si="6"/>
        <v>0</v>
      </c>
      <c r="I27" s="29">
        <f t="shared" si="6"/>
        <v>0</v>
      </c>
      <c r="J27" s="29">
        <f t="shared" si="6"/>
        <v>0</v>
      </c>
    </row>
    <row r="28" spans="1:29" x14ac:dyDescent="0.3">
      <c r="B28" s="29" t="s">
        <v>31</v>
      </c>
      <c r="C28" s="29"/>
      <c r="D28" s="29">
        <f>$C$10*D21</f>
        <v>0</v>
      </c>
      <c r="E28" s="29">
        <f t="shared" ref="E28:J28" si="7">$C$10*E21</f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</row>
    <row r="29" spans="1:29" x14ac:dyDescent="0.3">
      <c r="B29" s="29" t="s">
        <v>34</v>
      </c>
      <c r="C29" s="29"/>
      <c r="D29" s="29">
        <f>$H$3/7</f>
        <v>0</v>
      </c>
      <c r="E29" s="29">
        <f t="shared" ref="E29:J29" si="8">$H$3/7</f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</row>
    <row r="30" spans="1:29" x14ac:dyDescent="0.3">
      <c r="B30" s="11" t="s">
        <v>45</v>
      </c>
      <c r="C30" s="11"/>
      <c r="D30" s="11">
        <f>SUM(D26:D29)</f>
        <v>0</v>
      </c>
      <c r="E30" s="11">
        <f t="shared" ref="E30:J30" si="9">SUM(E26:E29)</f>
        <v>0</v>
      </c>
      <c r="F30" s="11">
        <f t="shared" si="9"/>
        <v>0</v>
      </c>
      <c r="G30" s="11">
        <f t="shared" si="9"/>
        <v>0</v>
      </c>
      <c r="H30" s="11">
        <f t="shared" si="9"/>
        <v>0</v>
      </c>
      <c r="I30" s="11">
        <f t="shared" si="9"/>
        <v>0</v>
      </c>
      <c r="J30" s="11">
        <f t="shared" si="9"/>
        <v>0</v>
      </c>
    </row>
    <row r="31" spans="1:29" s="31" customFormat="1" x14ac:dyDescent="0.3">
      <c r="A31" s="6"/>
      <c r="B31" s="30" t="s">
        <v>48</v>
      </c>
      <c r="C31" s="30"/>
      <c r="D31" s="30">
        <f>D24-D30</f>
        <v>0</v>
      </c>
      <c r="E31" s="30">
        <f t="shared" ref="E31:J31" si="10">E24-E30</f>
        <v>0</v>
      </c>
      <c r="F31" s="30">
        <f t="shared" si="10"/>
        <v>0</v>
      </c>
      <c r="G31" s="30">
        <f t="shared" si="10"/>
        <v>0</v>
      </c>
      <c r="H31" s="30">
        <f t="shared" si="10"/>
        <v>0</v>
      </c>
      <c r="I31" s="30">
        <f t="shared" si="10"/>
        <v>0</v>
      </c>
      <c r="J31" s="30">
        <f t="shared" si="10"/>
        <v>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x14ac:dyDescent="0.3">
      <c r="B32" s="10" t="s">
        <v>43</v>
      </c>
      <c r="C32" s="2"/>
      <c r="D32" s="2"/>
      <c r="E32" s="2"/>
      <c r="F32" s="2"/>
      <c r="G32" s="2"/>
      <c r="H32" s="2"/>
      <c r="I32" s="2"/>
      <c r="J32" s="2"/>
    </row>
    <row r="33" spans="2:10" x14ac:dyDescent="0.3">
      <c r="B33" s="2" t="s">
        <v>27</v>
      </c>
      <c r="C33" s="2"/>
      <c r="D33" s="2">
        <f>$H$8*D21</f>
        <v>0</v>
      </c>
      <c r="E33" s="2">
        <f t="shared" ref="E33:J33" si="11">$H$8*E21</f>
        <v>0</v>
      </c>
      <c r="F33" s="2">
        <f t="shared" si="11"/>
        <v>0</v>
      </c>
      <c r="G33" s="2">
        <f t="shared" si="11"/>
        <v>0</v>
      </c>
      <c r="H33" s="2">
        <f t="shared" si="11"/>
        <v>0</v>
      </c>
      <c r="I33" s="2">
        <f t="shared" si="11"/>
        <v>0</v>
      </c>
      <c r="J33" s="2">
        <f t="shared" si="11"/>
        <v>0</v>
      </c>
    </row>
    <row r="34" spans="2:10" x14ac:dyDescent="0.3">
      <c r="B34" s="2" t="s">
        <v>28</v>
      </c>
      <c r="C34" s="2"/>
      <c r="D34" s="2">
        <f>$H$9</f>
        <v>0</v>
      </c>
      <c r="E34" s="2">
        <f t="shared" ref="E34:J34" si="12">$H$9</f>
        <v>0</v>
      </c>
      <c r="F34" s="2">
        <f t="shared" si="12"/>
        <v>0</v>
      </c>
      <c r="G34" s="2">
        <f t="shared" si="12"/>
        <v>0</v>
      </c>
      <c r="H34" s="2">
        <f t="shared" si="12"/>
        <v>0</v>
      </c>
      <c r="I34" s="2">
        <f t="shared" si="12"/>
        <v>0</v>
      </c>
      <c r="J34" s="2">
        <f t="shared" si="12"/>
        <v>0</v>
      </c>
    </row>
    <row r="35" spans="2:10" x14ac:dyDescent="0.3">
      <c r="B35" s="2" t="s">
        <v>29</v>
      </c>
      <c r="C35" s="2"/>
      <c r="D35" s="2">
        <f>D16</f>
        <v>0</v>
      </c>
      <c r="E35" s="2">
        <f t="shared" ref="E35:J35" si="13">E16</f>
        <v>0</v>
      </c>
      <c r="F35" s="2">
        <f t="shared" si="13"/>
        <v>0</v>
      </c>
      <c r="G35" s="2">
        <f t="shared" si="13"/>
        <v>0</v>
      </c>
      <c r="H35" s="2">
        <f t="shared" si="13"/>
        <v>0</v>
      </c>
      <c r="I35" s="2">
        <f t="shared" si="13"/>
        <v>0</v>
      </c>
      <c r="J35" s="2">
        <f t="shared" si="13"/>
        <v>0</v>
      </c>
    </row>
    <row r="36" spans="2:10" x14ac:dyDescent="0.3">
      <c r="B36" s="2" t="s">
        <v>20</v>
      </c>
      <c r="C36" s="2"/>
      <c r="D36" s="2">
        <f>$H$10</f>
        <v>0</v>
      </c>
      <c r="E36" s="2">
        <f t="shared" ref="E36:J36" si="14">$H$10</f>
        <v>0</v>
      </c>
      <c r="F36" s="2">
        <f t="shared" si="14"/>
        <v>0</v>
      </c>
      <c r="G36" s="2">
        <f t="shared" si="14"/>
        <v>0</v>
      </c>
      <c r="H36" s="2">
        <f t="shared" si="14"/>
        <v>0</v>
      </c>
      <c r="I36" s="2">
        <f t="shared" si="14"/>
        <v>0</v>
      </c>
      <c r="J36" s="2">
        <f t="shared" si="14"/>
        <v>0</v>
      </c>
    </row>
    <row r="37" spans="2:10" x14ac:dyDescent="0.3">
      <c r="B37" s="11" t="s">
        <v>44</v>
      </c>
      <c r="C37" s="11"/>
      <c r="D37" s="11">
        <f>D33+D34+D35+D36</f>
        <v>0</v>
      </c>
      <c r="E37" s="11">
        <f t="shared" ref="E37:J37" si="15">E33+E34+E35+E36</f>
        <v>0</v>
      </c>
      <c r="F37" s="11">
        <f t="shared" si="15"/>
        <v>0</v>
      </c>
      <c r="G37" s="11">
        <f t="shared" si="15"/>
        <v>0</v>
      </c>
      <c r="H37" s="11">
        <f t="shared" si="15"/>
        <v>0</v>
      </c>
      <c r="I37" s="11">
        <f t="shared" si="15"/>
        <v>0</v>
      </c>
      <c r="J37" s="11">
        <f t="shared" si="15"/>
        <v>0</v>
      </c>
    </row>
    <row r="38" spans="2:10" x14ac:dyDescent="0.3">
      <c r="B38" s="10" t="s">
        <v>46</v>
      </c>
      <c r="C38" s="10"/>
      <c r="D38" s="10">
        <f>D31-D37</f>
        <v>0</v>
      </c>
      <c r="E38" s="10">
        <f t="shared" ref="E38:J38" si="16">E31-E37</f>
        <v>0</v>
      </c>
      <c r="F38" s="10">
        <f t="shared" si="16"/>
        <v>0</v>
      </c>
      <c r="G38" s="10">
        <f t="shared" si="16"/>
        <v>0</v>
      </c>
      <c r="H38" s="10">
        <f t="shared" si="16"/>
        <v>0</v>
      </c>
      <c r="I38" s="10">
        <f t="shared" si="16"/>
        <v>0</v>
      </c>
      <c r="J38" s="10">
        <f t="shared" si="16"/>
        <v>0</v>
      </c>
    </row>
    <row r="39" spans="2:10" x14ac:dyDescent="0.3">
      <c r="B39" s="2" t="s">
        <v>8</v>
      </c>
      <c r="C39" s="2"/>
      <c r="D39" s="2">
        <f>22%*D38</f>
        <v>0</v>
      </c>
      <c r="E39" s="2">
        <f t="shared" ref="E39:J39" si="17">22%*E38</f>
        <v>0</v>
      </c>
      <c r="F39" s="2">
        <f t="shared" si="17"/>
        <v>0</v>
      </c>
      <c r="G39" s="2">
        <f t="shared" si="17"/>
        <v>0</v>
      </c>
      <c r="H39" s="2">
        <f t="shared" si="17"/>
        <v>0</v>
      </c>
      <c r="I39" s="2">
        <f t="shared" si="17"/>
        <v>0</v>
      </c>
      <c r="J39" s="2">
        <f t="shared" si="17"/>
        <v>0</v>
      </c>
    </row>
    <row r="40" spans="2:10" x14ac:dyDescent="0.3">
      <c r="B40" s="10" t="s">
        <v>9</v>
      </c>
      <c r="C40" s="10"/>
      <c r="D40" s="10">
        <f>D38-D39</f>
        <v>0</v>
      </c>
      <c r="E40" s="10">
        <f t="shared" ref="E40:J40" si="18">E38-E39</f>
        <v>0</v>
      </c>
      <c r="F40" s="10">
        <f t="shared" si="18"/>
        <v>0</v>
      </c>
      <c r="G40" s="10">
        <f t="shared" si="18"/>
        <v>0</v>
      </c>
      <c r="H40" s="10">
        <f t="shared" si="18"/>
        <v>0</v>
      </c>
      <c r="I40" s="10">
        <f t="shared" si="18"/>
        <v>0</v>
      </c>
      <c r="J40" s="10">
        <f t="shared" si="18"/>
        <v>0</v>
      </c>
    </row>
    <row r="41" spans="2:10" x14ac:dyDescent="0.3">
      <c r="B41" s="2" t="s">
        <v>10</v>
      </c>
      <c r="C41" s="2"/>
      <c r="D41" s="2">
        <f>D29</f>
        <v>0</v>
      </c>
      <c r="E41" s="2">
        <f t="shared" ref="E41:J41" si="19">E29</f>
        <v>0</v>
      </c>
      <c r="F41" s="2">
        <f t="shared" si="19"/>
        <v>0</v>
      </c>
      <c r="G41" s="2">
        <f t="shared" si="19"/>
        <v>0</v>
      </c>
      <c r="H41" s="2">
        <f t="shared" si="19"/>
        <v>0</v>
      </c>
      <c r="I41" s="2">
        <f t="shared" si="19"/>
        <v>0</v>
      </c>
      <c r="J41" s="2">
        <f t="shared" si="19"/>
        <v>0</v>
      </c>
    </row>
    <row r="42" spans="2:10" x14ac:dyDescent="0.3">
      <c r="B42" s="2" t="s">
        <v>11</v>
      </c>
      <c r="C42" s="2"/>
      <c r="D42" s="2"/>
      <c r="E42" s="2"/>
      <c r="F42" s="2"/>
      <c r="G42" s="2"/>
      <c r="H42" s="2"/>
      <c r="I42" s="2"/>
      <c r="J42" s="2">
        <f>H6*(1-22%)</f>
        <v>0</v>
      </c>
    </row>
    <row r="43" spans="2:10" x14ac:dyDescent="0.3">
      <c r="B43" s="2" t="s">
        <v>12</v>
      </c>
      <c r="C43" s="2"/>
      <c r="D43" s="2"/>
      <c r="E43" s="2"/>
      <c r="F43" s="2"/>
      <c r="G43" s="2"/>
      <c r="H43" s="2"/>
      <c r="I43" s="2"/>
      <c r="J43" s="2">
        <f>H4</f>
        <v>0</v>
      </c>
    </row>
    <row r="44" spans="2:10" x14ac:dyDescent="0.3">
      <c r="B44" s="28" t="s">
        <v>47</v>
      </c>
      <c r="C44" s="28"/>
      <c r="D44" s="28">
        <f>D15</f>
        <v>0</v>
      </c>
      <c r="E44" s="28">
        <f t="shared" ref="E44:J44" si="20">E15</f>
        <v>0</v>
      </c>
      <c r="F44" s="28">
        <f t="shared" si="20"/>
        <v>0</v>
      </c>
      <c r="G44" s="28">
        <f t="shared" si="20"/>
        <v>0</v>
      </c>
      <c r="H44" s="28">
        <f t="shared" si="20"/>
        <v>0</v>
      </c>
      <c r="I44" s="28">
        <f t="shared" si="20"/>
        <v>0</v>
      </c>
      <c r="J44" s="28">
        <f t="shared" si="20"/>
        <v>0</v>
      </c>
    </row>
    <row r="45" spans="2:10" ht="19.5" thickBot="1" x14ac:dyDescent="0.35">
      <c r="B45" s="9" t="s">
        <v>13</v>
      </c>
      <c r="C45" s="9">
        <f>-C4</f>
        <v>0</v>
      </c>
      <c r="D45" s="9">
        <f>D40+D41+D42+D43-D44</f>
        <v>0</v>
      </c>
      <c r="E45" s="9">
        <f t="shared" ref="E45:J45" si="21">E40+E41+E42+E43-E44</f>
        <v>0</v>
      </c>
      <c r="F45" s="9">
        <f t="shared" si="21"/>
        <v>0</v>
      </c>
      <c r="G45" s="9">
        <f t="shared" si="21"/>
        <v>0</v>
      </c>
      <c r="H45" s="9">
        <f t="shared" si="21"/>
        <v>0</v>
      </c>
      <c r="I45" s="9">
        <f t="shared" si="21"/>
        <v>0</v>
      </c>
      <c r="J45" s="9">
        <f t="shared" si="21"/>
        <v>0</v>
      </c>
    </row>
    <row r="46" spans="2:10" x14ac:dyDescent="0.3">
      <c r="B46" s="8" t="s">
        <v>14</v>
      </c>
      <c r="C46" s="8">
        <f>NPV(C6,D45:J45)+C45</f>
        <v>0</v>
      </c>
      <c r="D46" s="8"/>
      <c r="E46" s="8">
        <f>F46+C45</f>
        <v>0</v>
      </c>
      <c r="F46" s="8">
        <f>SUM(D45:J45)</f>
        <v>0</v>
      </c>
      <c r="G46" s="8"/>
      <c r="H46" s="8"/>
      <c r="I46" s="8"/>
      <c r="J46" s="8"/>
    </row>
    <row r="47" spans="2:10" ht="19.5" thickBot="1" x14ac:dyDescent="0.35">
      <c r="B47" s="4" t="s">
        <v>15</v>
      </c>
      <c r="C47" s="24" t="e">
        <f>IRR(C45:J45)</f>
        <v>#NUM!</v>
      </c>
      <c r="D47" s="4"/>
      <c r="E47" s="4"/>
      <c r="F47" s="24"/>
      <c r="G47" s="4"/>
      <c r="H47" s="4"/>
      <c r="I47" s="4"/>
      <c r="J47" s="4"/>
    </row>
    <row r="48" spans="2:10" x14ac:dyDescent="0.3">
      <c r="B48" s="26"/>
      <c r="C48" s="27"/>
      <c r="D48" s="26"/>
      <c r="E48" s="26"/>
      <c r="F48" s="26"/>
      <c r="G48" s="26"/>
      <c r="H48" s="26"/>
      <c r="I48" s="26"/>
      <c r="J48" s="26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1"/>
  <sheetViews>
    <sheetView tabSelected="1" zoomScale="120" zoomScaleNormal="120" workbookViewId="0">
      <selection activeCell="I8" sqref="I8"/>
    </sheetView>
  </sheetViews>
  <sheetFormatPr defaultRowHeight="18.75" x14ac:dyDescent="0.3"/>
  <cols>
    <col min="1" max="1" width="1.44140625" style="40" customWidth="1"/>
    <col min="2" max="2" width="22.77734375" style="40" customWidth="1"/>
    <col min="3" max="3" width="11.6640625" style="40" customWidth="1"/>
    <col min="4" max="4" width="10.6640625" style="40" customWidth="1"/>
    <col min="5" max="5" width="1.6640625" style="40" customWidth="1"/>
    <col min="6" max="6" width="27.44140625" style="40" customWidth="1"/>
    <col min="7" max="7" width="10.21875" style="40" customWidth="1"/>
    <col min="8" max="8" width="10.88671875" style="40" customWidth="1"/>
    <col min="9" max="9" width="16" style="40" customWidth="1"/>
    <col min="10" max="10" width="21.88671875" style="40" customWidth="1"/>
    <col min="11" max="18" width="16" style="40" customWidth="1"/>
    <col min="19" max="16384" width="8.88671875" style="40"/>
  </cols>
  <sheetData>
    <row r="1" spans="2:10" ht="14.25" customHeight="1" x14ac:dyDescent="0.3">
      <c r="B1" s="118" t="s">
        <v>116</v>
      </c>
      <c r="C1" s="118"/>
      <c r="D1" s="118"/>
      <c r="E1" s="118"/>
      <c r="F1" s="118"/>
      <c r="G1" s="91" t="s">
        <v>117</v>
      </c>
      <c r="H1" s="92"/>
    </row>
    <row r="2" spans="2:10" x14ac:dyDescent="0.3">
      <c r="B2" s="88" t="s">
        <v>58</v>
      </c>
      <c r="C2" s="89">
        <v>43101</v>
      </c>
      <c r="D2" s="88" t="s">
        <v>160</v>
      </c>
      <c r="E2" s="90"/>
      <c r="F2" s="88" t="s">
        <v>59</v>
      </c>
      <c r="G2" s="89">
        <v>43101</v>
      </c>
      <c r="H2" s="88" t="s">
        <v>160</v>
      </c>
    </row>
    <row r="3" spans="2:10" x14ac:dyDescent="0.3">
      <c r="B3" s="42" t="s">
        <v>60</v>
      </c>
      <c r="C3" s="43">
        <f>C4+C5+C6+C7+C8</f>
        <v>7000</v>
      </c>
      <c r="D3" s="43">
        <f>D4+D5+D6+D7+D8</f>
        <v>7620</v>
      </c>
      <c r="E3" s="44"/>
      <c r="F3" s="42" t="s">
        <v>61</v>
      </c>
      <c r="G3" s="45">
        <f>G4+G8</f>
        <v>5000</v>
      </c>
      <c r="H3" s="45">
        <f>H4+H8</f>
        <v>5108</v>
      </c>
    </row>
    <row r="4" spans="2:10" x14ac:dyDescent="0.3">
      <c r="B4" s="46" t="s">
        <v>62</v>
      </c>
      <c r="C4" s="47">
        <f>2000-240+3000-2000</f>
        <v>2760</v>
      </c>
      <c r="D4" s="47">
        <f>C4-C21-C22-1000-D42+G33+D45+D50</f>
        <v>3760</v>
      </c>
      <c r="E4" s="48"/>
      <c r="F4" s="42" t="s">
        <v>63</v>
      </c>
      <c r="G4" s="45">
        <f>G5+G6+G7</f>
        <v>5000</v>
      </c>
      <c r="H4" s="45">
        <f>H5+H6+H7</f>
        <v>5108</v>
      </c>
      <c r="I4" s="49"/>
    </row>
    <row r="5" spans="2:10" x14ac:dyDescent="0.3">
      <c r="B5" s="46" t="s">
        <v>64</v>
      </c>
      <c r="C5" s="47">
        <v>0</v>
      </c>
      <c r="D5" s="47">
        <v>0</v>
      </c>
      <c r="E5" s="41"/>
      <c r="F5" s="46" t="s">
        <v>65</v>
      </c>
      <c r="G5" s="50">
        <v>3000</v>
      </c>
      <c r="H5" s="50">
        <f>G5</f>
        <v>3000</v>
      </c>
      <c r="I5" s="112" t="s">
        <v>161</v>
      </c>
      <c r="J5" s="51"/>
    </row>
    <row r="6" spans="2:10" x14ac:dyDescent="0.3">
      <c r="B6" s="46" t="s">
        <v>66</v>
      </c>
      <c r="C6" s="47">
        <v>0</v>
      </c>
      <c r="D6" s="47">
        <v>1000</v>
      </c>
      <c r="E6" s="41"/>
      <c r="F6" s="46" t="s">
        <v>141</v>
      </c>
      <c r="G6" s="50">
        <v>2000</v>
      </c>
      <c r="H6" s="50">
        <f>G6</f>
        <v>2000</v>
      </c>
    </row>
    <row r="7" spans="2:10" x14ac:dyDescent="0.3">
      <c r="B7" s="46" t="s">
        <v>67</v>
      </c>
      <c r="C7" s="47">
        <v>4000</v>
      </c>
      <c r="D7" s="47">
        <f>C7-2000+C24-D33</f>
        <v>2640</v>
      </c>
      <c r="E7" s="52">
        <f>D7-C7</f>
        <v>-1360</v>
      </c>
      <c r="F7" s="46" t="s">
        <v>68</v>
      </c>
      <c r="G7" s="50">
        <v>0</v>
      </c>
      <c r="H7" s="50">
        <f>30+D45</f>
        <v>108</v>
      </c>
      <c r="I7" s="49"/>
    </row>
    <row r="8" spans="2:10" x14ac:dyDescent="0.3">
      <c r="B8" s="46" t="s">
        <v>69</v>
      </c>
      <c r="C8" s="47">
        <v>240</v>
      </c>
      <c r="D8" s="47">
        <f>C8-20</f>
        <v>220</v>
      </c>
      <c r="E8" s="41"/>
      <c r="F8" s="42" t="s">
        <v>70</v>
      </c>
      <c r="G8" s="45">
        <v>0</v>
      </c>
      <c r="H8" s="45">
        <v>0</v>
      </c>
    </row>
    <row r="9" spans="2:10" x14ac:dyDescent="0.3">
      <c r="B9" s="42" t="s">
        <v>71</v>
      </c>
      <c r="C9" s="43">
        <f>C10+C11+C14+C15+C16</f>
        <v>8000</v>
      </c>
      <c r="D9" s="43">
        <f>D10+D11+D14+D15+D16</f>
        <v>7800</v>
      </c>
      <c r="E9" s="44"/>
      <c r="F9" s="42" t="s">
        <v>72</v>
      </c>
      <c r="G9" s="45">
        <f>G10+G11+G12+G13</f>
        <v>10000</v>
      </c>
      <c r="H9" s="45">
        <f>H10+H11+H12+H13</f>
        <v>10312</v>
      </c>
    </row>
    <row r="10" spans="2:10" x14ac:dyDescent="0.3">
      <c r="B10" s="46" t="s">
        <v>73</v>
      </c>
      <c r="C10" s="47">
        <v>0</v>
      </c>
      <c r="D10" s="47">
        <v>0</v>
      </c>
      <c r="E10" s="41"/>
      <c r="F10" s="46" t="s">
        <v>74</v>
      </c>
      <c r="G10" s="50">
        <v>10000</v>
      </c>
      <c r="H10" s="50">
        <f>G10</f>
        <v>10000</v>
      </c>
      <c r="I10" t="s">
        <v>158</v>
      </c>
    </row>
    <row r="11" spans="2:10" x14ac:dyDescent="0.3">
      <c r="B11" s="46" t="s">
        <v>75</v>
      </c>
      <c r="C11" s="47">
        <f>C12+C13</f>
        <v>6000</v>
      </c>
      <c r="D11" s="47">
        <f>D12+D13</f>
        <v>5800</v>
      </c>
      <c r="E11" s="52"/>
      <c r="F11" s="46" t="s">
        <v>128</v>
      </c>
      <c r="G11" s="50">
        <v>0</v>
      </c>
      <c r="H11" s="50">
        <f>G11</f>
        <v>0</v>
      </c>
    </row>
    <row r="12" spans="2:10" x14ac:dyDescent="0.3">
      <c r="B12" s="53" t="s">
        <v>76</v>
      </c>
      <c r="C12" s="54">
        <v>6000</v>
      </c>
      <c r="D12" s="54">
        <v>6000</v>
      </c>
      <c r="E12" s="41"/>
      <c r="F12" s="46" t="s">
        <v>129</v>
      </c>
      <c r="G12" s="50">
        <v>0</v>
      </c>
      <c r="H12" s="50">
        <f>G12</f>
        <v>0</v>
      </c>
    </row>
    <row r="13" spans="2:10" x14ac:dyDescent="0.3">
      <c r="B13" s="53" t="s">
        <v>77</v>
      </c>
      <c r="C13" s="54">
        <v>0</v>
      </c>
      <c r="D13" s="54">
        <v>-200</v>
      </c>
      <c r="E13" s="41"/>
      <c r="F13" s="46" t="s">
        <v>130</v>
      </c>
      <c r="G13" s="50">
        <v>0</v>
      </c>
      <c r="H13" s="47">
        <f>D50</f>
        <v>312</v>
      </c>
    </row>
    <row r="14" spans="2:10" x14ac:dyDescent="0.3">
      <c r="B14" s="106" t="s">
        <v>159</v>
      </c>
      <c r="C14" s="47">
        <v>1000</v>
      </c>
      <c r="D14" s="47">
        <f>C14</f>
        <v>1000</v>
      </c>
      <c r="E14" s="41"/>
      <c r="F14" s="46"/>
      <c r="G14" s="50"/>
      <c r="H14" s="50"/>
      <c r="I14" s="55"/>
      <c r="J14" s="55"/>
    </row>
    <row r="15" spans="2:10" x14ac:dyDescent="0.3">
      <c r="B15" s="46" t="s">
        <v>78</v>
      </c>
      <c r="C15" s="47">
        <v>1000</v>
      </c>
      <c r="D15" s="47">
        <f>C15</f>
        <v>1000</v>
      </c>
      <c r="E15" s="41"/>
      <c r="F15" s="46"/>
      <c r="G15" s="50"/>
      <c r="H15" s="50"/>
    </row>
    <row r="16" spans="2:10" x14ac:dyDescent="0.3">
      <c r="B16" s="46" t="s">
        <v>79</v>
      </c>
      <c r="C16" s="47">
        <v>0</v>
      </c>
      <c r="D16" s="47">
        <f>C16</f>
        <v>0</v>
      </c>
      <c r="E16" s="41"/>
      <c r="F16" s="46"/>
      <c r="G16" s="50"/>
      <c r="H16" s="50"/>
    </row>
    <row r="17" spans="2:10" x14ac:dyDescent="0.3">
      <c r="B17" s="56" t="s">
        <v>80</v>
      </c>
      <c r="C17" s="43">
        <f>C3+C9</f>
        <v>15000</v>
      </c>
      <c r="D17" s="43">
        <f>D3+D9</f>
        <v>15420</v>
      </c>
      <c r="E17" s="44"/>
      <c r="F17" s="56" t="s">
        <v>81</v>
      </c>
      <c r="G17" s="45">
        <f>G3+G9</f>
        <v>15000</v>
      </c>
      <c r="H17" s="45">
        <f>H3+H9</f>
        <v>15420</v>
      </c>
      <c r="I17" s="55"/>
      <c r="J17" s="57"/>
    </row>
    <row r="18" spans="2:10" s="96" customFormat="1" ht="6.75" customHeight="1" x14ac:dyDescent="0.3">
      <c r="H18" s="110"/>
      <c r="I18" s="111"/>
    </row>
    <row r="19" spans="2:10" x14ac:dyDescent="0.3">
      <c r="B19" s="126" t="s">
        <v>153</v>
      </c>
      <c r="C19" s="127"/>
      <c r="D19" s="94">
        <v>10000</v>
      </c>
      <c r="H19" s="58"/>
      <c r="I19" s="55"/>
    </row>
    <row r="20" spans="2:10" x14ac:dyDescent="0.3">
      <c r="B20" s="59" t="s">
        <v>113</v>
      </c>
      <c r="C20" s="60">
        <v>2000</v>
      </c>
      <c r="F20" s="61"/>
    </row>
    <row r="21" spans="2:10" x14ac:dyDescent="0.3">
      <c r="B21" s="59" t="s">
        <v>112</v>
      </c>
      <c r="C21" s="60">
        <v>700</v>
      </c>
      <c r="F21" s="61" t="s">
        <v>155</v>
      </c>
    </row>
    <row r="22" spans="2:10" x14ac:dyDescent="0.3">
      <c r="B22" s="59" t="s">
        <v>82</v>
      </c>
      <c r="C22" s="60">
        <v>300</v>
      </c>
      <c r="E22" s="61"/>
      <c r="F22" s="61" t="s">
        <v>155</v>
      </c>
    </row>
    <row r="23" spans="2:10" x14ac:dyDescent="0.3">
      <c r="B23" s="59" t="s">
        <v>114</v>
      </c>
      <c r="C23" s="60">
        <v>200</v>
      </c>
      <c r="E23" s="61"/>
      <c r="F23" t="s">
        <v>167</v>
      </c>
    </row>
    <row r="24" spans="2:10" x14ac:dyDescent="0.3">
      <c r="B24" s="102" t="s">
        <v>83</v>
      </c>
      <c r="C24" s="103">
        <f>C20+C21+C22+C23</f>
        <v>3200</v>
      </c>
      <c r="D24" s="62"/>
      <c r="E24" s="61"/>
    </row>
    <row r="25" spans="2:10" x14ac:dyDescent="0.3">
      <c r="B25" s="101" t="s">
        <v>154</v>
      </c>
      <c r="C25" s="100">
        <f>C24/D19</f>
        <v>0.32</v>
      </c>
      <c r="D25" s="62" t="s">
        <v>134</v>
      </c>
      <c r="E25" s="61"/>
    </row>
    <row r="26" spans="2:10" x14ac:dyDescent="0.3">
      <c r="B26" s="94" t="s">
        <v>145</v>
      </c>
      <c r="C26" s="1"/>
      <c r="D26" s="93">
        <v>8000</v>
      </c>
      <c r="E26" s="61"/>
    </row>
    <row r="27" spans="2:10" x14ac:dyDescent="0.3">
      <c r="B27" s="107" t="s">
        <v>150</v>
      </c>
      <c r="C27" s="108"/>
      <c r="D27" s="109">
        <v>0.5</v>
      </c>
      <c r="E27" s="61"/>
    </row>
    <row r="28" spans="2:10" s="96" customFormat="1" ht="11.25" customHeight="1" x14ac:dyDescent="0.3">
      <c r="B28" s="95"/>
      <c r="C28" s="5"/>
      <c r="E28" s="97"/>
    </row>
    <row r="29" spans="2:10" x14ac:dyDescent="0.3">
      <c r="B29" s="119" t="s">
        <v>118</v>
      </c>
      <c r="C29" s="119"/>
      <c r="D29" s="119"/>
      <c r="E29" s="61"/>
    </row>
    <row r="30" spans="2:10" x14ac:dyDescent="0.3">
      <c r="B30" s="42" t="s">
        <v>120</v>
      </c>
      <c r="C30" s="82"/>
      <c r="D30" s="83">
        <f>D26*D27</f>
        <v>4000</v>
      </c>
      <c r="E30" s="61"/>
      <c r="F30" s="61" t="s">
        <v>151</v>
      </c>
    </row>
    <row r="31" spans="2:10" x14ac:dyDescent="0.3">
      <c r="B31" s="120" t="s">
        <v>121</v>
      </c>
      <c r="C31" s="121"/>
      <c r="D31" s="63">
        <v>0</v>
      </c>
    </row>
    <row r="32" spans="2:10" x14ac:dyDescent="0.3">
      <c r="B32" s="42" t="s">
        <v>84</v>
      </c>
      <c r="C32" s="43"/>
      <c r="D32" s="83">
        <f>D30-D31</f>
        <v>4000</v>
      </c>
    </row>
    <row r="33" spans="2:8" x14ac:dyDescent="0.3">
      <c r="B33" s="120" t="s">
        <v>85</v>
      </c>
      <c r="C33" s="121"/>
      <c r="D33" s="63">
        <f>D26*C25</f>
        <v>2560</v>
      </c>
      <c r="F33" s="99" t="s">
        <v>152</v>
      </c>
      <c r="G33" s="98">
        <f>D33+D36+D38+D39+D42-1000</f>
        <v>2650</v>
      </c>
    </row>
    <row r="34" spans="2:8" x14ac:dyDescent="0.3">
      <c r="B34" s="122" t="s">
        <v>115</v>
      </c>
      <c r="C34" s="123"/>
      <c r="D34" s="63">
        <f>D32-D33</f>
        <v>1440</v>
      </c>
      <c r="G34" s="114">
        <f>D34/D32</f>
        <v>0.36</v>
      </c>
    </row>
    <row r="35" spans="2:8" x14ac:dyDescent="0.3">
      <c r="B35" s="120" t="s">
        <v>86</v>
      </c>
      <c r="C35" s="121"/>
      <c r="D35" s="63">
        <v>20</v>
      </c>
      <c r="E35" s="61"/>
    </row>
    <row r="36" spans="2:8" x14ac:dyDescent="0.3">
      <c r="B36" s="120" t="s">
        <v>123</v>
      </c>
      <c r="C36" s="121"/>
      <c r="D36" s="63">
        <v>30</v>
      </c>
      <c r="E36" s="61"/>
    </row>
    <row r="37" spans="2:8" x14ac:dyDescent="0.3">
      <c r="B37" s="124" t="s">
        <v>124</v>
      </c>
      <c r="C37" s="125"/>
      <c r="D37" s="63">
        <v>30</v>
      </c>
      <c r="E37" s="61"/>
      <c r="F37" s="61" t="s">
        <v>146</v>
      </c>
    </row>
    <row r="38" spans="2:8" x14ac:dyDescent="0.3">
      <c r="B38" s="120" t="s">
        <v>87</v>
      </c>
      <c r="C38" s="121"/>
      <c r="D38" s="63">
        <f>700+20</f>
        <v>720</v>
      </c>
      <c r="E38" s="61"/>
      <c r="F38" s="61" t="s">
        <v>169</v>
      </c>
    </row>
    <row r="39" spans="2:8" x14ac:dyDescent="0.3">
      <c r="B39" s="120" t="s">
        <v>125</v>
      </c>
      <c r="C39" s="121"/>
      <c r="D39" s="63">
        <v>300</v>
      </c>
      <c r="E39" s="61"/>
      <c r="F39" s="61" t="s">
        <v>170</v>
      </c>
    </row>
    <row r="40" spans="2:8" x14ac:dyDescent="0.3">
      <c r="B40" s="84" t="s">
        <v>126</v>
      </c>
      <c r="C40" s="85"/>
      <c r="D40" s="83">
        <f>D34+D35-D36-D38-D39</f>
        <v>410</v>
      </c>
      <c r="E40" s="61"/>
      <c r="F40" s="61"/>
    </row>
    <row r="41" spans="2:8" x14ac:dyDescent="0.3">
      <c r="B41" s="120" t="s">
        <v>88</v>
      </c>
      <c r="C41" s="121"/>
      <c r="D41" s="63">
        <v>20</v>
      </c>
      <c r="E41" s="61"/>
      <c r="F41" s="61" t="s">
        <v>147</v>
      </c>
    </row>
    <row r="42" spans="2:8" x14ac:dyDescent="0.3">
      <c r="B42" s="120" t="s">
        <v>127</v>
      </c>
      <c r="C42" s="121"/>
      <c r="D42" s="63">
        <v>40</v>
      </c>
      <c r="E42" s="61"/>
      <c r="F42" s="61" t="s">
        <v>148</v>
      </c>
    </row>
    <row r="43" spans="2:8" x14ac:dyDescent="0.3">
      <c r="B43" s="120" t="s">
        <v>89</v>
      </c>
      <c r="C43" s="121"/>
      <c r="D43" s="63">
        <f>D41-D42</f>
        <v>-20</v>
      </c>
      <c r="E43" s="61"/>
      <c r="F43" s="61"/>
    </row>
    <row r="44" spans="2:8" x14ac:dyDescent="0.3">
      <c r="B44" s="84" t="s">
        <v>90</v>
      </c>
      <c r="C44" s="85"/>
      <c r="D44" s="64">
        <f>D40+D43</f>
        <v>390</v>
      </c>
      <c r="E44" s="61"/>
      <c r="F44" s="113">
        <f>D32+D35+D41-D33-D36-D38-D39-D42</f>
        <v>390</v>
      </c>
    </row>
    <row r="45" spans="2:8" x14ac:dyDescent="0.3">
      <c r="B45" s="120" t="s">
        <v>91</v>
      </c>
      <c r="C45" s="121"/>
      <c r="D45" s="63">
        <f>20%*D44</f>
        <v>78</v>
      </c>
      <c r="E45" s="61"/>
      <c r="F45" s="61" t="s">
        <v>149</v>
      </c>
    </row>
    <row r="46" spans="2:8" x14ac:dyDescent="0.3">
      <c r="B46" s="120" t="s">
        <v>92</v>
      </c>
      <c r="C46" s="121"/>
      <c r="D46" s="63">
        <v>0</v>
      </c>
      <c r="E46" s="61"/>
    </row>
    <row r="47" spans="2:8" x14ac:dyDescent="0.3">
      <c r="B47" s="122" t="s">
        <v>122</v>
      </c>
      <c r="C47" s="123"/>
      <c r="D47" s="64">
        <f>D44-D45-D46</f>
        <v>312</v>
      </c>
      <c r="E47" s="61"/>
      <c r="F47" t="s">
        <v>162</v>
      </c>
      <c r="G47" s="49">
        <f>D47*12</f>
        <v>3744</v>
      </c>
    </row>
    <row r="48" spans="2:8" x14ac:dyDescent="0.3">
      <c r="B48" s="86" t="s">
        <v>135</v>
      </c>
      <c r="C48" s="87"/>
      <c r="D48" s="65">
        <f>D47/1</f>
        <v>312</v>
      </c>
      <c r="E48" s="61"/>
      <c r="F48" s="40" t="s">
        <v>136</v>
      </c>
      <c r="G48" s="49">
        <f>D48*12</f>
        <v>3744</v>
      </c>
      <c r="H48" t="s">
        <v>136</v>
      </c>
    </row>
    <row r="49" spans="2:7" x14ac:dyDescent="0.3">
      <c r="B49" s="46" t="s">
        <v>138</v>
      </c>
      <c r="C49" s="66">
        <v>0</v>
      </c>
      <c r="D49" s="64">
        <f>C49*D47</f>
        <v>0</v>
      </c>
      <c r="E49" s="61"/>
      <c r="G49" s="114">
        <v>0.2</v>
      </c>
    </row>
    <row r="50" spans="2:7" x14ac:dyDescent="0.3">
      <c r="B50" s="120" t="s">
        <v>137</v>
      </c>
      <c r="C50" s="121"/>
      <c r="D50" s="67">
        <f>D47-D49</f>
        <v>312</v>
      </c>
      <c r="E50" s="61"/>
      <c r="F50" s="40" t="s">
        <v>166</v>
      </c>
      <c r="G50" s="114">
        <f>G53/10000</f>
        <v>0.2</v>
      </c>
    </row>
    <row r="51" spans="2:7" x14ac:dyDescent="0.3">
      <c r="B51" s="116" t="s">
        <v>168</v>
      </c>
      <c r="C51" s="115"/>
      <c r="D51" s="117"/>
      <c r="E51" s="61"/>
      <c r="G51" s="114"/>
    </row>
    <row r="52" spans="2:7" s="96" customFormat="1" ht="10.5" customHeight="1" x14ac:dyDescent="0.3">
      <c r="B52" s="44"/>
      <c r="C52" s="104"/>
      <c r="D52" s="105"/>
      <c r="E52" s="97"/>
    </row>
    <row r="53" spans="2:7" x14ac:dyDescent="0.3">
      <c r="B53" s="119" t="s">
        <v>119</v>
      </c>
      <c r="C53" s="119"/>
      <c r="D53" s="119"/>
      <c r="F53" t="s">
        <v>165</v>
      </c>
      <c r="G53" s="40">
        <v>2000</v>
      </c>
    </row>
    <row r="54" spans="2:7" x14ac:dyDescent="0.3">
      <c r="B54" s="68" t="s">
        <v>93</v>
      </c>
      <c r="C54" s="69"/>
      <c r="D54" s="70"/>
      <c r="F54" t="s">
        <v>163</v>
      </c>
      <c r="G54" s="40">
        <v>20</v>
      </c>
    </row>
    <row r="55" spans="2:7" x14ac:dyDescent="0.3">
      <c r="B55" s="120" t="s">
        <v>94</v>
      </c>
      <c r="C55" s="121"/>
      <c r="D55" s="73"/>
      <c r="F55" t="s">
        <v>164</v>
      </c>
      <c r="G55" s="49">
        <f>G48*G54</f>
        <v>74880</v>
      </c>
    </row>
    <row r="56" spans="2:7" x14ac:dyDescent="0.3">
      <c r="B56" s="128" t="s">
        <v>114</v>
      </c>
      <c r="C56" s="121"/>
      <c r="D56" s="74"/>
    </row>
    <row r="57" spans="2:7" x14ac:dyDescent="0.3">
      <c r="B57" s="75" t="s">
        <v>156</v>
      </c>
      <c r="C57" s="76"/>
      <c r="D57" s="77"/>
    </row>
    <row r="58" spans="2:7" x14ac:dyDescent="0.3">
      <c r="B58" s="71" t="s">
        <v>95</v>
      </c>
      <c r="C58" s="72"/>
      <c r="D58" s="74"/>
    </row>
    <row r="59" spans="2:7" x14ac:dyDescent="0.3">
      <c r="B59" s="120" t="s">
        <v>96</v>
      </c>
      <c r="C59" s="121"/>
      <c r="D59" s="74"/>
    </row>
    <row r="60" spans="2:7" x14ac:dyDescent="0.3">
      <c r="B60" s="120" t="s">
        <v>97</v>
      </c>
      <c r="C60" s="121"/>
      <c r="D60" s="74"/>
    </row>
    <row r="61" spans="2:7" x14ac:dyDescent="0.3">
      <c r="B61" s="120" t="s">
        <v>140</v>
      </c>
      <c r="C61" s="121"/>
      <c r="D61" s="78"/>
    </row>
    <row r="62" spans="2:7" x14ac:dyDescent="0.3">
      <c r="B62" s="120" t="s">
        <v>98</v>
      </c>
      <c r="C62" s="121"/>
      <c r="D62" s="78"/>
    </row>
    <row r="63" spans="2:7" x14ac:dyDescent="0.3">
      <c r="B63" s="120" t="s">
        <v>139</v>
      </c>
      <c r="C63" s="121"/>
      <c r="D63" s="78"/>
    </row>
    <row r="64" spans="2:7" x14ac:dyDescent="0.3">
      <c r="B64" s="79" t="s">
        <v>99</v>
      </c>
      <c r="C64" s="79"/>
      <c r="D64" s="80"/>
    </row>
    <row r="65" spans="2:4" x14ac:dyDescent="0.3">
      <c r="B65" s="68" t="s">
        <v>100</v>
      </c>
      <c r="C65" s="69"/>
      <c r="D65" s="70"/>
    </row>
    <row r="66" spans="2:4" x14ac:dyDescent="0.3">
      <c r="B66" s="120" t="s">
        <v>101</v>
      </c>
      <c r="C66" s="121"/>
      <c r="D66" s="63"/>
    </row>
    <row r="67" spans="2:4" x14ac:dyDescent="0.3">
      <c r="B67" s="120" t="s">
        <v>102</v>
      </c>
      <c r="C67" s="121"/>
      <c r="D67" s="63"/>
    </row>
    <row r="68" spans="2:4" x14ac:dyDescent="0.3">
      <c r="B68" s="120" t="s">
        <v>103</v>
      </c>
      <c r="C68" s="121"/>
      <c r="D68" s="74"/>
    </row>
    <row r="69" spans="2:4" x14ac:dyDescent="0.3">
      <c r="B69" s="46" t="s">
        <v>104</v>
      </c>
      <c r="C69" s="46"/>
      <c r="D69" s="74"/>
    </row>
    <row r="70" spans="2:4" x14ac:dyDescent="0.3">
      <c r="B70" s="46" t="s">
        <v>143</v>
      </c>
      <c r="C70" s="46"/>
      <c r="D70" s="74"/>
    </row>
    <row r="71" spans="2:4" x14ac:dyDescent="0.3">
      <c r="B71" s="79" t="s">
        <v>105</v>
      </c>
      <c r="C71" s="79"/>
      <c r="D71" s="81"/>
    </row>
    <row r="72" spans="2:4" x14ac:dyDescent="0.3">
      <c r="B72" s="42" t="s">
        <v>106</v>
      </c>
      <c r="C72" s="42"/>
      <c r="D72" s="42"/>
    </row>
    <row r="73" spans="2:4" x14ac:dyDescent="0.3">
      <c r="B73" s="120" t="s">
        <v>144</v>
      </c>
      <c r="C73" s="121"/>
      <c r="D73" s="78"/>
    </row>
    <row r="74" spans="2:4" x14ac:dyDescent="0.3">
      <c r="B74" s="120" t="s">
        <v>107</v>
      </c>
      <c r="C74" s="121"/>
      <c r="D74" s="78"/>
    </row>
    <row r="75" spans="2:4" x14ac:dyDescent="0.3">
      <c r="B75" s="120" t="s">
        <v>108</v>
      </c>
      <c r="C75" s="121"/>
      <c r="D75" s="73"/>
    </row>
    <row r="76" spans="2:4" x14ac:dyDescent="0.3">
      <c r="B76" s="120" t="s">
        <v>142</v>
      </c>
      <c r="C76" s="121"/>
      <c r="D76" s="73"/>
    </row>
    <row r="77" spans="2:4" x14ac:dyDescent="0.3">
      <c r="B77" s="79" t="s">
        <v>109</v>
      </c>
      <c r="C77" s="46"/>
      <c r="D77" s="73"/>
    </row>
    <row r="78" spans="2:4" x14ac:dyDescent="0.3">
      <c r="B78" s="46" t="s">
        <v>110</v>
      </c>
      <c r="C78" s="46"/>
      <c r="D78" s="73"/>
    </row>
    <row r="79" spans="2:4" x14ac:dyDescent="0.3">
      <c r="B79" s="46" t="s">
        <v>111</v>
      </c>
      <c r="C79" s="46"/>
      <c r="D79" s="74"/>
    </row>
    <row r="80" spans="2:4" x14ac:dyDescent="0.3">
      <c r="B80" s="106" t="s">
        <v>157</v>
      </c>
      <c r="C80" s="46"/>
      <c r="D80" s="47"/>
    </row>
    <row r="90" spans="2:3" x14ac:dyDescent="0.3">
      <c r="B90" s="40" t="s">
        <v>132</v>
      </c>
      <c r="C90" s="40" t="s">
        <v>131</v>
      </c>
    </row>
    <row r="91" spans="2:3" x14ac:dyDescent="0.3">
      <c r="B91" s="40" t="s">
        <v>133</v>
      </c>
    </row>
  </sheetData>
  <mergeCells count="33">
    <mergeCell ref="B75:C75"/>
    <mergeCell ref="B76:C76"/>
    <mergeCell ref="B63:C63"/>
    <mergeCell ref="B66:C66"/>
    <mergeCell ref="B67:C67"/>
    <mergeCell ref="B68:C68"/>
    <mergeCell ref="B73:C73"/>
    <mergeCell ref="B59:C59"/>
    <mergeCell ref="B60:C60"/>
    <mergeCell ref="B61:C61"/>
    <mergeCell ref="B62:C62"/>
    <mergeCell ref="B74:C74"/>
    <mergeCell ref="B50:C50"/>
    <mergeCell ref="B29:D29"/>
    <mergeCell ref="B19:C19"/>
    <mergeCell ref="B55:C55"/>
    <mergeCell ref="B56:C56"/>
    <mergeCell ref="B1:F1"/>
    <mergeCell ref="B53:D53"/>
    <mergeCell ref="B31:C31"/>
    <mergeCell ref="B33:C33"/>
    <mergeCell ref="B34:C34"/>
    <mergeCell ref="B35:C35"/>
    <mergeCell ref="B36:C36"/>
    <mergeCell ref="B37:C37"/>
    <mergeCell ref="B38:C38"/>
    <mergeCell ref="B39:C39"/>
    <mergeCell ref="B41:C41"/>
    <mergeCell ref="B42:C42"/>
    <mergeCell ref="B43:C43"/>
    <mergeCell ref="B45:C45"/>
    <mergeCell ref="B46:C46"/>
    <mergeCell ref="B47:C4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Dự án ĐT</vt:lpstr>
      <vt:lpstr>Báo cáo tài chính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Windows User</cp:lastModifiedBy>
  <dcterms:created xsi:type="dcterms:W3CDTF">2016-08-20T03:27:14Z</dcterms:created>
  <dcterms:modified xsi:type="dcterms:W3CDTF">2023-07-22T09:20:38Z</dcterms:modified>
</cp:coreProperties>
</file>